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drawings/drawing5.xml" ContentType="application/vnd.openxmlformats-officedocument.drawing+xml"/>
  <Override PartName="/xl/comments2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eqfinfitgmbh-my.sharepoint.com/personal/marine_ekoro_eq-finfit_de/Documents/Clients/Fractional CFO/Werk1_Templates/"/>
    </mc:Choice>
  </mc:AlternateContent>
  <xr:revisionPtr revIDLastSave="324" documentId="8_{F7FD1D53-68D2-4596-9AC7-92C9FED4DE9B}" xr6:coauthVersionLast="47" xr6:coauthVersionMax="47" xr10:uidLastSave="{5B5A35DE-3BDF-44B7-9611-FD910BFB55FD}"/>
  <bookViews>
    <workbookView xWindow="-93" yWindow="-93" windowWidth="25786" windowHeight="13866" tabRatio="500" xr2:uid="{00000000-000D-0000-FFFF-FFFF00000000}"/>
  </bookViews>
  <sheets>
    <sheet name="Intro" sheetId="8" r:id="rId1"/>
    <sheet name="Instructions" sheetId="1" r:id="rId2"/>
    <sheet name="Setup" sheetId="2" r:id="rId3"/>
    <sheet name="Input" sheetId="3" r:id="rId4"/>
    <sheet name="Dashboard" sheetId="4" r:id="rId5"/>
    <sheet name="Management Summary" sheetId="5" r:id="rId6"/>
    <sheet name="Glossary" sheetId="6" r:id="rId7"/>
    <sheet name="Contact" sheetId="7" r:id="rId8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4" l="1"/>
  <c r="D7" i="3"/>
  <c r="D8" i="3"/>
  <c r="B3" i="5"/>
  <c r="B2" i="5"/>
  <c r="T16" i="4"/>
  <c r="S16" i="4"/>
  <c r="R16" i="4"/>
  <c r="Q16" i="4"/>
  <c r="P16" i="4"/>
  <c r="T15" i="4"/>
  <c r="S15" i="4"/>
  <c r="R15" i="4"/>
  <c r="Q15" i="4"/>
  <c r="P15" i="4"/>
  <c r="T14" i="4"/>
  <c r="S14" i="4"/>
  <c r="R14" i="4"/>
  <c r="Q14" i="4"/>
  <c r="P14" i="4"/>
  <c r="T13" i="4"/>
  <c r="S13" i="4"/>
  <c r="R13" i="4"/>
  <c r="Q13" i="4"/>
  <c r="P13" i="4"/>
  <c r="T12" i="4"/>
  <c r="S12" i="4"/>
  <c r="R12" i="4"/>
  <c r="Q12" i="4"/>
  <c r="P12" i="4"/>
  <c r="T11" i="4"/>
  <c r="S11" i="4"/>
  <c r="R11" i="4"/>
  <c r="Q11" i="4"/>
  <c r="P11" i="4"/>
  <c r="T10" i="4"/>
  <c r="S10" i="4"/>
  <c r="R10" i="4"/>
  <c r="Q10" i="4"/>
  <c r="P10" i="4"/>
  <c r="S5" i="4"/>
  <c r="C5" i="4"/>
  <c r="L11" i="4" s="1"/>
  <c r="J15" i="3"/>
  <c r="I15" i="3"/>
  <c r="D15" i="3"/>
  <c r="J14" i="3"/>
  <c r="I14" i="3"/>
  <c r="D14" i="3"/>
  <c r="J13" i="3"/>
  <c r="I13" i="3"/>
  <c r="D13" i="3"/>
  <c r="J12" i="3"/>
  <c r="I12" i="3"/>
  <c r="D12" i="3"/>
  <c r="J11" i="3"/>
  <c r="I11" i="3"/>
  <c r="D11" i="3"/>
  <c r="J10" i="3"/>
  <c r="I10" i="3"/>
  <c r="D10" i="3"/>
  <c r="J9" i="3"/>
  <c r="I9" i="3"/>
  <c r="D9" i="3"/>
  <c r="I4" i="3"/>
  <c r="R5" i="4" s="1"/>
  <c r="D4" i="3"/>
  <c r="S6" i="4" s="1"/>
  <c r="L13" i="4" l="1"/>
  <c r="D11" i="5" s="1"/>
  <c r="B12" i="4"/>
  <c r="D9" i="5"/>
  <c r="Q5" i="4"/>
  <c r="J4" i="3"/>
  <c r="T5" i="4" s="1"/>
  <c r="D5" i="3"/>
  <c r="I5" i="3"/>
  <c r="P5" i="4"/>
  <c r="I6" i="3" l="1"/>
  <c r="I7" i="3" s="1"/>
  <c r="I8" i="3" s="1"/>
  <c r="R6" i="4"/>
  <c r="J5" i="3"/>
  <c r="T6" i="4" s="1"/>
  <c r="Q6" i="4"/>
  <c r="D6" i="3"/>
  <c r="S7" i="4"/>
  <c r="P6" i="4"/>
  <c r="R9" i="4" l="1"/>
  <c r="J8" i="3"/>
  <c r="T9" i="4" s="1"/>
  <c r="Q9" i="4"/>
  <c r="R8" i="4"/>
  <c r="J7" i="3"/>
  <c r="T8" i="4" s="1"/>
  <c r="Q8" i="4"/>
  <c r="S8" i="4"/>
  <c r="P7" i="4"/>
  <c r="J6" i="3"/>
  <c r="B11" i="4"/>
  <c r="R7" i="4"/>
  <c r="B10" i="4"/>
  <c r="Q7" i="4"/>
  <c r="P8" i="4" l="1"/>
  <c r="S9" i="4"/>
  <c r="B13" i="4"/>
  <c r="L15" i="4"/>
  <c r="D13" i="5" s="1"/>
  <c r="T7" i="4"/>
  <c r="D7" i="5"/>
  <c r="B14" i="4"/>
  <c r="E5" i="4" l="1"/>
  <c r="P9" i="4"/>
  <c r="B9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L3" authorId="0" shapeId="0" xr:uid="{00000000-0006-0000-0200-000001000000}">
      <text>
        <r>
          <rPr>
            <sz val="11"/>
            <color theme="1"/>
            <rFont val="Calibri"/>
            <family val="2"/>
            <charset val="1"/>
          </rPr>
          <t>A 0-100 composite score you define (see Setup tab) combining usage, support, payment and satisfaction signals.</t>
        </r>
      </text>
    </comment>
    <comment ref="M3" authorId="0" shapeId="0" xr:uid="{00000000-0006-0000-0200-000002000000}">
      <text>
        <r>
          <rPr>
            <sz val="11"/>
            <color theme="1"/>
            <rFont val="Calibri"/>
            <family val="2"/>
            <charset val="1"/>
          </rPr>
          <t>Your own judgment call: the € of MRR you believe is genuinely at risk of churning or downgrading this month.</t>
        </r>
      </text>
    </comment>
    <comment ref="B4" authorId="0" shapeId="0" xr:uid="{00000000-0006-0000-0200-000003000000}">
      <text>
        <r>
          <rPr>
            <sz val="11"/>
            <color theme="1"/>
            <rFont val="Calibri"/>
            <family val="2"/>
            <charset val="1"/>
          </rPr>
          <t>Sample data (Months 1-3) — overwrite with your own actuals.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L9" authorId="0" shapeId="0" xr:uid="{00000000-0006-0000-0300-000001000000}">
      <text>
        <r>
          <rPr>
            <sz val="11"/>
            <color theme="1"/>
            <rFont val="Calibri"/>
            <family val="2"/>
            <charset val="1"/>
          </rPr>
          <t>LTV = (Total MRR / Ending Customers) x Gross Margin % / Churn Rate — a simplified, standard SaaS LTV formula.</t>
        </r>
      </text>
    </comment>
    <comment ref="L15" authorId="0" shapeId="0" xr:uid="{00000000-0006-0000-0300-000002000000}">
      <text>
        <r>
          <rPr>
            <sz val="11"/>
            <color theme="1"/>
            <rFont val="Calibri"/>
            <family val="2"/>
            <charset val="1"/>
          </rPr>
          <t>Benchmarks: monthly logo churn &lt;3% is healthy, 3-7% is worth watching, &gt;=7% is a red flag for most B2B SaaS.</t>
        </r>
      </text>
    </comment>
  </commentList>
</comments>
</file>

<file path=xl/sharedStrings.xml><?xml version="1.0" encoding="utf-8"?>
<sst xmlns="http://schemas.openxmlformats.org/spreadsheetml/2006/main" count="148" uniqueCount="132">
  <si>
    <t>Customer Success &amp; Retention Dashboard — Werk1 Startup Template</t>
  </si>
  <si>
    <t>See how well you keep and grow your existing customer base — retention, revenue retention, churn, and where revenue is at risk. Fill in the blue cells only.</t>
  </si>
  <si>
    <t>How to use this template</t>
  </si>
  <si>
    <t>1. Go to the 'Setup' tab and enter your starting customer count and starting MRR.</t>
  </si>
  <si>
    <t>2. Go to the 'Input' tab and enter each month's label (e.g. 'Jan 26') and your monthly customer/revenue movements. Months 1-3 have sample data — overwrite them.</t>
  </si>
  <si>
    <t>3. The 'Dashboard' tab shows your retention health radar, KPI tiles and trend charts, updating automatically.</t>
  </si>
  <si>
    <t>4. The 'Management Summary' tab gives a one-page view for your board or investors.</t>
  </si>
  <si>
    <t>Color code</t>
  </si>
  <si>
    <t>Blue text = cells you should fill in</t>
  </si>
  <si>
    <t>Black text = formulas — do not overwrite</t>
  </si>
  <si>
    <t>Green text = links pulling from another tab</t>
  </si>
  <si>
    <t>Green / amber / red tile = healthy / watch / at risk, based on common SaaS benchmarks</t>
  </si>
  <si>
    <t>Notes</t>
  </si>
  <si>
    <t>- Starting Customers and Starting MRR for each month carry forward automatically from the prior month's ending numbers — you only enter what changed (new, churned, expansion, contraction).</t>
  </si>
  <si>
    <t>- Net Revenue Retention (NRR) includes expansion revenue; Gross Revenue Retention (GRR) excludes it — NRR is always &gt;= GRR.</t>
  </si>
  <si>
    <t>- Customer Health Score (0-100) is a composite you define yourself — based on usage, engagement, support tickets, and payment behavior. Track it consistently month to month.</t>
  </si>
  <si>
    <t>- Revenue at Risk is your own judgment call each month (e.g. from a health-score tool or account review) — the € amount of MRR you believe is genuinely at risk of churning or downgrading.</t>
  </si>
  <si>
    <t>- The Month column is formatted as text, so type it however you like (e.g. 'Jan 26') without Excel converting it into a date.</t>
  </si>
  <si>
    <t>- This is a starting template — adapt thresholds and definitions to fit your business.</t>
  </si>
  <si>
    <t>Setup</t>
  </si>
  <si>
    <t>Startup Name</t>
  </si>
  <si>
    <t>Your Startup GmbH</t>
  </si>
  <si>
    <t>Startup Name — shown on the Management Summary tab.</t>
  </si>
  <si>
    <t>Industry</t>
  </si>
  <si>
    <t>SaaS / B2B</t>
  </si>
  <si>
    <t>Industry — choose from the dropdown. Used for context.</t>
  </si>
  <si>
    <t>Stage</t>
  </si>
  <si>
    <t>Seed / Early Traction</t>
  </si>
  <si>
    <t>Stage — choose from the dropdown.</t>
  </si>
  <si>
    <t>Reporting Start (Month 1)</t>
  </si>
  <si>
    <t>Jan 26</t>
  </si>
  <si>
    <t>The month your Input data starts (e.g. Jan 26).</t>
  </si>
  <si>
    <t>Opening Customers (before Month 1)</t>
  </si>
  <si>
    <t>Total active paying customers the day before Month 1 starts.</t>
  </si>
  <si>
    <t>Opening MRR (before Month 1)</t>
  </si>
  <si>
    <t>Total recurring revenue (MRR) from existing customers the day before Month 1 starts.</t>
  </si>
  <si>
    <t>Customer Health Score Methodology</t>
  </si>
  <si>
    <t>Weighted: 40% product usage, 25% support tickets, 20% payment history, 15% NPS</t>
  </si>
  <si>
    <t>Briefly describe how you calculate your Customer Health Score, so it stays consistent as you (or teammates) update it each month.</t>
  </si>
  <si>
    <t>Input</t>
  </si>
  <si>
    <t>Fill in the blue cells for each month, including the month label in column A (type it however you like, e.g. 'Jan 26'). Months 1-3 contain sample data — replace them with your own.</t>
  </si>
  <si>
    <t>Month</t>
  </si>
  <si>
    <t>New Customers</t>
  </si>
  <si>
    <t>Churned Customers</t>
  </si>
  <si>
    <t>Ending Customers</t>
  </si>
  <si>
    <t>Churned MRR</t>
  </si>
  <si>
    <t>Contraction MRR</t>
  </si>
  <si>
    <t>Expansion MRR</t>
  </si>
  <si>
    <t>New MRR</t>
  </si>
  <si>
    <t>Ending MRR (existing)</t>
  </si>
  <si>
    <t>Total MRR</t>
  </si>
  <si>
    <t>Gross Margin %</t>
  </si>
  <si>
    <t>Customer Health Score</t>
  </si>
  <si>
    <t>Revenue at Risk (€)</t>
  </si>
  <si>
    <t>Feb 26</t>
  </si>
  <si>
    <t>Mar 26</t>
  </si>
  <si>
    <t>Customer Success &amp; Retention Dashboard</t>
  </si>
  <si>
    <t>CRR</t>
  </si>
  <si>
    <t>NRR</t>
  </si>
  <si>
    <t>GRR</t>
  </si>
  <si>
    <t>Churn Rate</t>
  </si>
  <si>
    <t>Revenue at Risk %</t>
  </si>
  <si>
    <t>Months of data entered:</t>
  </si>
  <si>
    <t>Retention Health Radar (latest month)</t>
  </si>
  <si>
    <t>Key Metrics</t>
  </si>
  <si>
    <t>Retention Rate (CRR)</t>
  </si>
  <si>
    <t>Customer LTV</t>
  </si>
  <si>
    <t>Net Revenue Retention</t>
  </si>
  <si>
    <t>Gross Revenue Retention</t>
  </si>
  <si>
    <t>Low Churn</t>
  </si>
  <si>
    <t>Revenue at Risk</t>
  </si>
  <si>
    <t>Low Revenue at Risk</t>
  </si>
  <si>
    <t>Retention Health Radar</t>
  </si>
  <si>
    <t>NRR / GRR Trend</t>
  </si>
  <si>
    <t>Prepared with the Werk1 Startup Customer Success Toolkit.</t>
  </si>
  <si>
    <t>Glossary</t>
  </si>
  <si>
    <t>What each Input column and Dashboard metric means.</t>
  </si>
  <si>
    <t>Term</t>
  </si>
  <si>
    <t>Definition</t>
  </si>
  <si>
    <t>Customer Retention Rate (CRR)</t>
  </si>
  <si>
    <t>(Ending Customers − New Customers) ÷ Starting Customers. The share of customers you had at the start of the month who are still customers at the end.</t>
  </si>
  <si>
    <t>Customer Churn Rate</t>
  </si>
  <si>
    <t>Churned Customers ÷ Starting Customers. The share of customers you lost this month.</t>
  </si>
  <si>
    <t>Net Revenue Retention (NRR)</t>
  </si>
  <si>
    <t>Ending MRR (existing customers) ÷ Starting MRR. Includes expansion revenue — a number above 100% means existing customers are spending more even after churn and downgrades.</t>
  </si>
  <si>
    <t>Gross Revenue Retention (GRR)</t>
  </si>
  <si>
    <t>(Ending MRR − Expansion MRR) ÷ Starting MRR. Same as NRR but excludes upsell/cross-sell revenue — GRR is always ≤ 100% and always ≤ NRR.</t>
  </si>
  <si>
    <t>Customer Lifetime Value (LTV)</t>
  </si>
  <si>
    <t>(Total MRR ÷ Ending Customers) × Gross Margin % ÷ Churn Rate. A simplified, standard estimate of the long-term value of an average customer.</t>
  </si>
  <si>
    <t>Additional recurring revenue this month from existing customers upgrading, buying more seats, or cross-buying — not from new customers.</t>
  </si>
  <si>
    <t>Recurring revenue lost this month from existing customers downgrading, without fully churning.</t>
  </si>
  <si>
    <t>Your own judgment call: the € of MRR you believe is genuinely at risk of churning or downgrading this month, based on health scores, support signals, or account reviews.</t>
  </si>
  <si>
    <t>A 0-100 composite score you define (see Setup tab) — typically combining product usage, support ticket volume, payment history, and satisfaction (e.g. NPS).</t>
  </si>
  <si>
    <t>Starting / Ending Customers</t>
  </si>
  <si>
    <t>Starting Customers is last month's Ending Customers (or your Setup opening count for Month 1). Ending Customers = Starting + New − Churned.</t>
  </si>
  <si>
    <t>Starting / Ending MRR</t>
  </si>
  <si>
    <t>Starting MRR is last month's Ending MRR (or your Setup opening MRR for Month 1). Ending MRR = Starting − Churned MRR − Contraction MRR + Expansion MRR.</t>
  </si>
  <si>
    <t>Ending MRR (existing customers) + New MRR (from customers acquired this month) — your full recurring revenue base.</t>
  </si>
  <si>
    <t>Contact</t>
  </si>
  <si>
    <t>Questions about this template? Get in touch.</t>
  </si>
  <si>
    <t>Company</t>
  </si>
  <si>
    <t>E&amp;Q FinFit GmbH</t>
  </si>
  <si>
    <t>Contact Person</t>
  </si>
  <si>
    <t>Role</t>
  </si>
  <si>
    <t>Managing Director / Business &amp; SAP Consultant</t>
  </si>
  <si>
    <t>Email</t>
  </si>
  <si>
    <t>Phone</t>
  </si>
  <si>
    <t>Website</t>
  </si>
  <si>
    <t>Address</t>
  </si>
  <si>
    <t>Prepared for Werk1 incubator startups by E&amp;Q FinFit.</t>
  </si>
  <si>
    <t>Apr 26</t>
  </si>
  <si>
    <t>Marine Ekoro</t>
  </si>
  <si>
    <t>marine.ekoro@eq-finfit.de</t>
  </si>
  <si>
    <t>00491717022293</t>
  </si>
  <si>
    <t>www.eq-finfit.de</t>
  </si>
  <si>
    <t>Customer Success &amp; Retention</t>
  </si>
  <si>
    <t>Whether the company is keeping and growing its existing customer base — often the cheapest, most predictable source of growth.</t>
  </si>
  <si>
    <t>QUESTIONS IT HELPS ANSWER</t>
  </si>
  <si>
    <t>WHAT'S INSIDE THIS TEMPLATE</t>
  </si>
  <si>
    <t>•  Are we retaining customers, and at what rate?</t>
  </si>
  <si>
    <t>•  Is existing customer revenue growing or shrinking?</t>
  </si>
  <si>
    <t>Your opening customer count and starting MRR</t>
  </si>
  <si>
    <t>•  Where is revenue at risk right now?</t>
  </si>
  <si>
    <t>DECISIONS IT SUPPORTS</t>
  </si>
  <si>
    <t>Monthly customer and revenue movements</t>
  </si>
  <si>
    <t>Where customer success needs to focus, and which accounts need attention.</t>
  </si>
  <si>
    <t>Dashboard</t>
  </si>
  <si>
    <t>Your retention health radar, KPI tiles and trend charts, updated automatically</t>
  </si>
  <si>
    <t>Management Summary</t>
  </si>
  <si>
    <t>A one-page view for your board or investors</t>
  </si>
  <si>
    <t>KPIs COVERED</t>
  </si>
  <si>
    <t>Customer Retention Rate (CRR) • Net Revenue Retention (NRR) • Gross Revenue Retention (GRR) • Customer LTV • Expansion MRR • Revenue at Risk • Churn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</si>
</sst>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\(#,##0\);\-"/>
    <numFmt numFmtId="165" formatCode="0.0%;\(0.0%\);\-"/>
    <numFmt numFmtId="166" formatCode="0.0%"/>
  </numFmts>
  <fonts count="2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6"/>
      <color rgb="FF5B3E96"/>
      <name val="Arial"/>
      <charset val="1"/>
    </font>
    <font>
      <i/>
      <sz val="11"/>
      <color rgb="FF595959"/>
      <name val="Arial"/>
      <charset val="1"/>
    </font>
    <font>
      <b/>
      <sz val="11"/>
      <name val="Arial"/>
      <charset val="1"/>
    </font>
    <font>
      <sz val="11"/>
      <color rgb="FF000000"/>
      <name val="Arial"/>
      <charset val="1"/>
    </font>
    <font>
      <sz val="11"/>
      <color rgb="FF0000FF"/>
      <name val="Arial"/>
      <charset val="1"/>
    </font>
    <font>
      <sz val="11"/>
      <color rgb="FF008000"/>
      <name val="Arial"/>
      <charset val="1"/>
    </font>
    <font>
      <i/>
      <sz val="9"/>
      <color rgb="FF808080"/>
      <name val="Arial"/>
      <charset val="1"/>
    </font>
    <font>
      <i/>
      <sz val="10"/>
      <color rgb="FF595959"/>
      <name val="Arial"/>
      <charset val="1"/>
    </font>
    <font>
      <b/>
      <sz val="11"/>
      <color rgb="FFFFFFFF"/>
      <name val="Arial"/>
      <charset val="1"/>
    </font>
    <font>
      <sz val="9"/>
      <color rgb="FF808080"/>
      <name val="Arial"/>
      <charset val="1"/>
    </font>
    <font>
      <b/>
      <sz val="12"/>
      <color rgb="FF5B3E96"/>
      <name val="Arial"/>
      <charset val="1"/>
    </font>
    <font>
      <b/>
      <sz val="14"/>
      <color rgb="FF5B3E96"/>
      <name val="Arial"/>
      <charset val="1"/>
    </font>
    <font>
      <i/>
      <sz val="9"/>
      <color rgb="FFA6A6A6"/>
      <name val="Arial"/>
      <charset val="1"/>
    </font>
    <font>
      <b/>
      <sz val="18"/>
      <color theme="1"/>
      <name val="Calibri"/>
      <family val="2"/>
    </font>
    <font>
      <sz val="11"/>
      <color rgb="FF0000FF"/>
      <name val="Arial"/>
      <family val="2"/>
    </font>
    <font>
      <u/>
      <sz val="11"/>
      <color theme="10"/>
      <name val="Calibri"/>
      <family val="2"/>
      <charset val="1"/>
    </font>
    <font>
      <b/>
      <sz val="24"/>
      <color rgb="FF5B3E96"/>
      <name val="Arial"/>
      <family val="2"/>
    </font>
    <font>
      <i/>
      <sz val="13"/>
      <color rgb="FF595959"/>
      <name val="Arial"/>
      <family val="2"/>
    </font>
    <font>
      <b/>
      <sz val="12"/>
      <color rgb="FFFFFFFF"/>
      <name val="Arial"/>
      <family val="2"/>
    </font>
    <font>
      <sz val="11"/>
      <color rgb="FF1B1B1B"/>
      <name val="Arial"/>
      <family val="2"/>
    </font>
    <font>
      <b/>
      <sz val="11"/>
      <color rgb="FF5B3E96"/>
      <name val="Arial"/>
      <family val="2"/>
    </font>
    <font>
      <sz val="10"/>
      <color rgb="FF595959"/>
      <name val="Arial"/>
      <family val="2"/>
    </font>
    <font>
      <i/>
      <sz val="11"/>
      <color rgb="FF1B1B1B"/>
      <name val="Arial"/>
      <family val="2"/>
    </font>
    <font>
      <i/>
      <sz val="10"/>
      <color rgb="FF59595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5B3E96"/>
        <bgColor rgb="FF595959"/>
      </patternFill>
    </fill>
    <fill>
      <patternFill patternType="solid">
        <fgColor rgb="FFF2F2F2"/>
        <bgColor rgb="FFEAE3F5"/>
      </patternFill>
    </fill>
    <fill>
      <patternFill patternType="solid">
        <fgColor rgb="FFEAE3F5"/>
        <bgColor rgb="FFF2F2F2"/>
      </patternFill>
    </fill>
    <fill>
      <patternFill patternType="solid">
        <fgColor rgb="FF5B3E96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</borders>
  <cellStyleXfs count="3">
    <xf numFmtId="0" fontId="0" fillId="0" borderId="0"/>
    <xf numFmtId="0" fontId="17" fillId="0" borderId="0" applyNumberFormat="0" applyFill="0" applyBorder="0" applyAlignment="0" applyProtection="0"/>
    <xf numFmtId="0" fontId="1" fillId="0" borderId="0"/>
  </cellStyleXfs>
  <cellXfs count="5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4" fillId="0" borderId="0" xfId="0" applyFont="1"/>
    <xf numFmtId="0" fontId="6" fillId="2" borderId="1" xfId="0" applyFont="1" applyFill="1" applyBorder="1" applyAlignment="1">
      <alignment horizontal="left" wrapText="1"/>
    </xf>
    <xf numFmtId="0" fontId="8" fillId="0" borderId="0" xfId="0" applyFont="1" applyAlignment="1">
      <alignment vertical="top" wrapText="1"/>
    </xf>
    <xf numFmtId="3" fontId="6" fillId="2" borderId="1" xfId="0" applyNumberFormat="1" applyFont="1" applyFill="1" applyBorder="1" applyAlignment="1">
      <alignment horizontal="left" wrapText="1"/>
    </xf>
    <xf numFmtId="0" fontId="9" fillId="0" borderId="0" xfId="0" applyFont="1"/>
    <xf numFmtId="0" fontId="10" fillId="3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/>
    </xf>
    <xf numFmtId="164" fontId="6" fillId="0" borderId="1" xfId="0" applyNumberFormat="1" applyFont="1" applyBorder="1"/>
    <xf numFmtId="164" fontId="5" fillId="0" borderId="1" xfId="0" applyNumberFormat="1" applyFont="1" applyBorder="1"/>
    <xf numFmtId="165" fontId="6" fillId="0" borderId="1" xfId="0" applyNumberFormat="1" applyFont="1" applyBorder="1"/>
    <xf numFmtId="1" fontId="6" fillId="0" borderId="1" xfId="0" applyNumberFormat="1" applyFont="1" applyBorder="1"/>
    <xf numFmtId="49" fontId="6" fillId="4" borderId="1" xfId="0" applyNumberFormat="1" applyFont="1" applyFill="1" applyBorder="1" applyAlignment="1">
      <alignment horizontal="left"/>
    </xf>
    <xf numFmtId="164" fontId="6" fillId="4" borderId="1" xfId="0" applyNumberFormat="1" applyFont="1" applyFill="1" applyBorder="1"/>
    <xf numFmtId="164" fontId="5" fillId="4" borderId="1" xfId="0" applyNumberFormat="1" applyFont="1" applyFill="1" applyBorder="1"/>
    <xf numFmtId="165" fontId="6" fillId="4" borderId="1" xfId="0" applyNumberFormat="1" applyFont="1" applyFill="1" applyBorder="1"/>
    <xf numFmtId="1" fontId="6" fillId="4" borderId="1" xfId="0" applyNumberFormat="1" applyFont="1" applyFill="1" applyBorder="1"/>
    <xf numFmtId="0" fontId="11" fillId="0" borderId="0" xfId="0" applyFont="1"/>
    <xf numFmtId="0" fontId="8" fillId="0" borderId="0" xfId="0" applyFont="1"/>
    <xf numFmtId="166" fontId="11" fillId="0" borderId="0" xfId="0" applyNumberFormat="1" applyFont="1"/>
    <xf numFmtId="0" fontId="12" fillId="0" borderId="0" xfId="0" applyFont="1"/>
    <xf numFmtId="166" fontId="5" fillId="0" borderId="0" xfId="0" applyNumberFormat="1" applyFont="1"/>
    <xf numFmtId="0" fontId="14" fillId="0" borderId="0" xfId="0" applyFont="1"/>
    <xf numFmtId="0" fontId="10" fillId="3" borderId="1" xfId="0" applyFont="1" applyFill="1" applyBorder="1"/>
    <xf numFmtId="0" fontId="4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4" fillId="4" borderId="1" xfId="0" applyFont="1" applyFill="1" applyBorder="1" applyAlignment="1">
      <alignment vertical="top" wrapText="1"/>
    </xf>
    <xf numFmtId="0" fontId="5" fillId="4" borderId="1" xfId="0" applyFont="1" applyFill="1" applyBorder="1" applyAlignment="1">
      <alignment vertical="top" wrapText="1"/>
    </xf>
    <xf numFmtId="0" fontId="4" fillId="5" borderId="1" xfId="0" applyFont="1" applyFill="1" applyBorder="1"/>
    <xf numFmtId="0" fontId="6" fillId="0" borderId="1" xfId="0" applyFont="1" applyBorder="1"/>
    <xf numFmtId="166" fontId="15" fillId="0" borderId="0" xfId="0" applyNumberFormat="1" applyFont="1"/>
    <xf numFmtId="164" fontId="13" fillId="5" borderId="2" xfId="0" applyNumberFormat="1" applyFont="1" applyFill="1" applyBorder="1" applyAlignment="1">
      <alignment horizontal="center" vertical="center"/>
    </xf>
    <xf numFmtId="0" fontId="0" fillId="0" borderId="3" xfId="0" applyBorder="1"/>
    <xf numFmtId="0" fontId="10" fillId="3" borderId="2" xfId="0" applyFont="1" applyFill="1" applyBorder="1" applyAlignment="1">
      <alignment horizontal="left" vertical="center" indent="1"/>
    </xf>
    <xf numFmtId="165" fontId="13" fillId="5" borderId="2" xfId="0" applyNumberFormat="1" applyFont="1" applyFill="1" applyBorder="1" applyAlignment="1">
      <alignment horizontal="center" vertical="center"/>
    </xf>
    <xf numFmtId="49" fontId="16" fillId="4" borderId="1" xfId="0" applyNumberFormat="1" applyFont="1" applyFill="1" applyBorder="1" applyAlignment="1">
      <alignment horizontal="left"/>
    </xf>
    <xf numFmtId="0" fontId="16" fillId="2" borderId="1" xfId="0" applyFont="1" applyFill="1" applyBorder="1" applyAlignment="1">
      <alignment horizontal="left" wrapText="1"/>
    </xf>
    <xf numFmtId="3" fontId="13" fillId="5" borderId="2" xfId="0" applyNumberFormat="1" applyFont="1" applyFill="1" applyBorder="1" applyAlignment="1">
      <alignment horizontal="center" vertical="center"/>
    </xf>
    <xf numFmtId="3" fontId="0" fillId="0" borderId="3" xfId="0" applyNumberFormat="1" applyBorder="1"/>
    <xf numFmtId="0" fontId="16" fillId="0" borderId="1" xfId="0" applyFont="1" applyBorder="1"/>
    <xf numFmtId="0" fontId="17" fillId="0" borderId="1" xfId="1" applyBorder="1"/>
    <xf numFmtId="49" fontId="16" fillId="0" borderId="1" xfId="0" applyNumberFormat="1" applyFont="1" applyBorder="1"/>
    <xf numFmtId="0" fontId="1" fillId="0" borderId="0" xfId="2"/>
    <xf numFmtId="0" fontId="18" fillId="0" borderId="0" xfId="2" applyFont="1"/>
    <xf numFmtId="0" fontId="19" fillId="0" borderId="0" xfId="2" applyFont="1"/>
    <xf numFmtId="0" fontId="1" fillId="0" borderId="0" xfId="2"/>
    <xf numFmtId="0" fontId="20" fillId="6" borderId="0" xfId="2" applyFont="1" applyFill="1"/>
    <xf numFmtId="0" fontId="21" fillId="0" borderId="0" xfId="2" applyFont="1" applyAlignment="1">
      <alignment vertical="top" wrapText="1"/>
    </xf>
    <xf numFmtId="0" fontId="22" fillId="0" borderId="0" xfId="2" applyFont="1" applyAlignment="1">
      <alignment vertical="top"/>
    </xf>
    <xf numFmtId="0" fontId="23" fillId="0" borderId="0" xfId="2" applyFont="1" applyAlignment="1">
      <alignment vertical="top" wrapText="1"/>
    </xf>
    <xf numFmtId="0" fontId="24" fillId="0" borderId="0" xfId="2" applyFont="1" applyAlignment="1">
      <alignment vertical="top" wrapText="1"/>
    </xf>
    <xf numFmtId="0" fontId="25" fillId="0" borderId="0" xfId="2" applyFont="1" applyAlignment="1">
      <alignment vertical="top" wrapText="1"/>
    </xf>
  </cellXfs>
  <cellStyles count="3">
    <cellStyle name="Hyperlink" xfId="1" builtinId="8"/>
    <cellStyle name="Normal" xfId="0" builtinId="0"/>
    <cellStyle name="Normal 2" xfId="2" xr:uid="{966EEECF-BE41-40A8-AD41-39C5A9DBA8F9}"/>
  </cellStyles>
  <dxfs count="50">
    <dxf>
      <font>
        <b/>
        <sz val="14"/>
        <color rgb="FF9C0006"/>
        <name val="Arial"/>
        <charset val="1"/>
      </font>
      <fill>
        <patternFill>
          <bgColor rgb="FFFFC7CE"/>
        </patternFill>
      </fill>
    </dxf>
    <dxf>
      <font>
        <b/>
        <sz val="14"/>
        <color rgb="FF9C6500"/>
        <name val="Arial"/>
        <charset val="1"/>
      </font>
      <fill>
        <patternFill>
          <bgColor rgb="FFFFEB9C"/>
        </patternFill>
      </fill>
    </dxf>
    <dxf>
      <font>
        <b/>
        <sz val="14"/>
        <color rgb="FF006100"/>
        <name val="Arial"/>
        <charset val="1"/>
      </font>
      <fill>
        <patternFill>
          <bgColor rgb="FFC6EFCE"/>
        </patternFill>
      </fill>
    </dxf>
    <dxf>
      <font>
        <b/>
        <sz val="14"/>
        <color rgb="FF9C0006"/>
        <name val="Arial"/>
        <charset val="1"/>
      </font>
      <fill>
        <patternFill>
          <bgColor rgb="FFFFC7CE"/>
        </patternFill>
      </fill>
    </dxf>
    <dxf>
      <font>
        <b/>
        <sz val="14"/>
        <color rgb="FF9C6500"/>
        <name val="Arial"/>
        <charset val="1"/>
      </font>
      <fill>
        <patternFill>
          <bgColor rgb="FFFFEB9C"/>
        </patternFill>
      </fill>
    </dxf>
    <dxf>
      <font>
        <b/>
        <sz val="14"/>
        <color rgb="FF006100"/>
        <name val="Arial"/>
        <charset val="1"/>
      </font>
      <fill>
        <patternFill>
          <bgColor rgb="FFC6EFCE"/>
        </patternFill>
      </fill>
    </dxf>
    <dxf>
      <font>
        <b/>
        <i val="0"/>
        <color rgb="FFFF0000"/>
      </font>
      <fill>
        <patternFill>
          <bgColor theme="5" tint="0.59996337778862885"/>
        </patternFill>
      </fill>
    </dxf>
    <dxf>
      <font>
        <b/>
        <sz val="14"/>
        <color rgb="FF9C0006"/>
        <name val="Arial"/>
        <charset val="1"/>
      </font>
      <fill>
        <patternFill>
          <bgColor rgb="FFFFC7CE"/>
        </patternFill>
      </fill>
    </dxf>
    <dxf>
      <font>
        <b/>
        <sz val="14"/>
        <color rgb="FF9C6500"/>
        <name val="Arial"/>
        <charset val="1"/>
      </font>
      <fill>
        <patternFill>
          <bgColor rgb="FFFFEB9C"/>
        </patternFill>
      </fill>
    </dxf>
    <dxf>
      <font>
        <b/>
        <sz val="14"/>
        <color rgb="FF006100"/>
        <name val="Arial"/>
        <charset val="1"/>
      </font>
      <fill>
        <patternFill>
          <bgColor rgb="FFC6EFCE"/>
        </patternFill>
      </fill>
    </dxf>
    <dxf>
      <font>
        <b/>
        <sz val="14"/>
        <color rgb="FF9C6500"/>
        <name val="Arial"/>
        <charset val="1"/>
      </font>
      <fill>
        <patternFill>
          <bgColor rgb="FFFFEB9C"/>
        </patternFill>
      </fill>
    </dxf>
    <dxf>
      <font>
        <b/>
        <sz val="14"/>
        <color rgb="FF006100"/>
        <name val="Arial"/>
        <charset val="1"/>
      </font>
      <fill>
        <patternFill>
          <bgColor rgb="FFC6EFCE"/>
        </patternFill>
      </fill>
    </dxf>
    <dxf>
      <font>
        <b/>
        <sz val="14"/>
        <color rgb="FF9C0006"/>
        <name val="Arial"/>
        <charset val="1"/>
      </font>
      <fill>
        <patternFill>
          <bgColor rgb="FFFFC7CE"/>
        </patternFill>
      </fill>
    </dxf>
    <dxf>
      <font>
        <b/>
        <sz val="14"/>
        <color rgb="FF006100"/>
        <name val="Arial"/>
        <charset val="1"/>
      </font>
      <fill>
        <patternFill>
          <bgColor rgb="FFC6EFCE"/>
        </patternFill>
      </fill>
    </dxf>
    <dxf>
      <font>
        <b/>
        <sz val="14"/>
        <color rgb="FF9C0006"/>
        <name val="Arial"/>
        <charset val="1"/>
      </font>
      <fill>
        <patternFill>
          <bgColor rgb="FFFFC7CE"/>
        </patternFill>
      </fill>
    </dxf>
    <dxf>
      <font>
        <b/>
        <sz val="14"/>
        <color rgb="FF9C6500"/>
        <name val="Arial"/>
        <charset val="1"/>
      </font>
      <fill>
        <patternFill>
          <bgColor rgb="FFFFEB9C"/>
        </patternFill>
      </fill>
    </dxf>
    <dxf>
      <font>
        <b/>
        <sz val="14"/>
        <color rgb="FF006100"/>
        <name val="Arial"/>
        <charset val="1"/>
      </font>
      <fill>
        <patternFill>
          <bgColor rgb="FFC6EFCE"/>
        </patternFill>
      </fill>
    </dxf>
    <dxf>
      <font>
        <b/>
        <i val="0"/>
        <color rgb="FFFF0000"/>
      </font>
      <fill>
        <patternFill>
          <bgColor theme="5" tint="0.59996337778862885"/>
        </patternFill>
      </fill>
    </dxf>
    <dxf>
      <font>
        <b/>
        <sz val="14"/>
        <color rgb="FF9C0006"/>
        <name val="Arial"/>
        <charset val="1"/>
      </font>
      <fill>
        <patternFill>
          <bgColor rgb="FFFFC7CE"/>
        </patternFill>
      </fill>
    </dxf>
    <dxf>
      <font>
        <b/>
        <sz val="14"/>
        <color rgb="FF9C6500"/>
        <name val="Arial"/>
        <charset val="1"/>
      </font>
      <fill>
        <patternFill>
          <bgColor rgb="FFFFEB9C"/>
        </patternFill>
      </fill>
    </dxf>
    <dxf>
      <font>
        <b/>
        <sz val="14"/>
        <color rgb="FF006100"/>
        <name val="Arial"/>
        <charset val="1"/>
      </font>
      <fill>
        <patternFill>
          <bgColor rgb="FFC6EFCE"/>
        </patternFill>
      </fill>
    </dxf>
    <dxf>
      <font>
        <b/>
        <sz val="14"/>
        <color rgb="FF9C6500"/>
        <name val="Arial"/>
        <charset val="1"/>
      </font>
      <fill>
        <patternFill>
          <bgColor rgb="FFFFEB9C"/>
        </patternFill>
      </fill>
    </dxf>
    <dxf>
      <font>
        <b/>
        <sz val="14"/>
        <color rgb="FF006100"/>
        <name val="Arial"/>
        <charset val="1"/>
      </font>
      <fill>
        <patternFill>
          <bgColor rgb="FFC6EFCE"/>
        </patternFill>
      </fill>
    </dxf>
    <dxf>
      <font>
        <b/>
        <sz val="14"/>
        <color rgb="FF9C0006"/>
        <name val="Arial"/>
        <charset val="1"/>
      </font>
      <fill>
        <patternFill>
          <bgColor rgb="FFFFC7CE"/>
        </patternFill>
      </fill>
    </dxf>
    <dxf>
      <font>
        <b/>
        <sz val="14"/>
        <color rgb="FF9C6500"/>
        <name val="Arial"/>
        <charset val="1"/>
      </font>
      <fill>
        <patternFill>
          <bgColor rgb="FFFFEB9C"/>
        </patternFill>
      </fill>
    </dxf>
    <dxf>
      <font>
        <b/>
        <sz val="14"/>
        <color rgb="FF006100"/>
        <name val="Arial"/>
        <charset val="1"/>
      </font>
      <fill>
        <patternFill>
          <bgColor rgb="FFC6EFCE"/>
        </patternFill>
      </fill>
    </dxf>
    <dxf>
      <font>
        <b/>
        <i val="0"/>
        <color rgb="FF00B050"/>
      </font>
      <fill>
        <patternFill>
          <bgColor rgb="FF92D050"/>
        </patternFill>
      </fill>
    </dxf>
    <dxf>
      <font>
        <b/>
        <i val="0"/>
        <color rgb="FFFF0000"/>
      </font>
      <fill>
        <patternFill>
          <bgColor theme="5" tint="0.59996337778862885"/>
        </patternFill>
      </fill>
    </dxf>
    <dxf>
      <font>
        <b/>
        <sz val="14"/>
        <color rgb="FF9C0006"/>
        <name val="Arial"/>
        <charset val="1"/>
      </font>
      <fill>
        <patternFill>
          <bgColor rgb="FFFFC7CE"/>
        </patternFill>
      </fill>
    </dxf>
    <dxf>
      <font>
        <b/>
        <sz val="14"/>
        <color rgb="FF9C6500"/>
        <name val="Arial"/>
        <charset val="1"/>
      </font>
      <fill>
        <patternFill>
          <bgColor rgb="FFFFEB9C"/>
        </patternFill>
      </fill>
    </dxf>
    <dxf>
      <font>
        <b/>
        <sz val="14"/>
        <color rgb="FF006100"/>
        <name val="Arial"/>
        <charset val="1"/>
      </font>
      <fill>
        <patternFill>
          <bgColor rgb="FFC6EFCE"/>
        </patternFill>
      </fill>
    </dxf>
    <dxf>
      <font>
        <b/>
        <sz val="14"/>
        <color rgb="FF9C6500"/>
        <name val="Arial"/>
        <charset val="1"/>
      </font>
      <fill>
        <patternFill>
          <bgColor rgb="FFFFEB9C"/>
        </patternFill>
      </fill>
    </dxf>
    <dxf>
      <font>
        <b/>
        <sz val="14"/>
        <color rgb="FF006100"/>
        <name val="Arial"/>
        <charset val="1"/>
      </font>
      <fill>
        <patternFill>
          <bgColor rgb="FFC6EFCE"/>
        </patternFill>
      </fill>
    </dxf>
    <dxf>
      <font>
        <b/>
        <i val="0"/>
        <color rgb="FFFF0000"/>
      </font>
      <fill>
        <patternFill>
          <bgColor theme="5" tint="0.59996337778862885"/>
        </patternFill>
      </fill>
    </dxf>
    <dxf>
      <font>
        <b/>
        <sz val="14"/>
        <color rgb="FF9C0006"/>
        <name val="Arial"/>
        <charset val="1"/>
      </font>
      <fill>
        <patternFill>
          <bgColor rgb="FFFFC7CE"/>
        </patternFill>
      </fill>
    </dxf>
    <dxf>
      <font>
        <b/>
        <sz val="14"/>
        <color rgb="FF9C6500"/>
        <name val="Arial"/>
        <charset val="1"/>
      </font>
      <fill>
        <patternFill>
          <bgColor rgb="FFFFEB9C"/>
        </patternFill>
      </fill>
    </dxf>
    <dxf>
      <font>
        <b/>
        <sz val="14"/>
        <color rgb="FF006100"/>
        <name val="Arial"/>
        <charset val="1"/>
      </font>
      <fill>
        <patternFill>
          <bgColor rgb="FFC6EFCE"/>
        </patternFill>
      </fill>
    </dxf>
    <dxf>
      <font>
        <b/>
        <sz val="14"/>
        <color rgb="FF9C6500"/>
        <name val="Arial"/>
        <charset val="1"/>
      </font>
      <fill>
        <patternFill>
          <bgColor rgb="FFFFEB9C"/>
        </patternFill>
      </fill>
    </dxf>
    <dxf>
      <font>
        <b/>
        <sz val="14"/>
        <color rgb="FF006100"/>
        <name val="Arial"/>
        <charset val="1"/>
      </font>
      <fill>
        <patternFill>
          <bgColor rgb="FFC6EFCE"/>
        </patternFill>
      </fill>
    </dxf>
    <dxf>
      <font>
        <b/>
        <sz val="14"/>
        <color rgb="FF9C0006"/>
        <name val="Arial"/>
        <charset val="1"/>
      </font>
      <fill>
        <patternFill>
          <bgColor rgb="FFFFC7CE"/>
        </patternFill>
      </fill>
    </dxf>
    <dxf>
      <font>
        <b/>
        <sz val="14"/>
        <color rgb="FF9C6500"/>
        <name val="Arial"/>
        <charset val="1"/>
      </font>
      <fill>
        <patternFill>
          <bgColor rgb="FFFFEB9C"/>
        </patternFill>
      </fill>
    </dxf>
    <dxf>
      <font>
        <b/>
        <sz val="14"/>
        <color rgb="FF006100"/>
        <name val="Arial"/>
        <charset val="1"/>
      </font>
      <fill>
        <patternFill>
          <bgColor rgb="FFC6EFCE"/>
        </patternFill>
      </fill>
    </dxf>
    <dxf>
      <font>
        <b/>
        <sz val="14"/>
        <color rgb="FF9C6500"/>
        <name val="Arial"/>
        <charset val="1"/>
      </font>
      <fill>
        <patternFill>
          <bgColor rgb="FFFFEB9C"/>
        </patternFill>
      </fill>
    </dxf>
    <dxf>
      <font>
        <b/>
        <sz val="14"/>
        <color rgb="FF006100"/>
        <name val="Arial"/>
        <charset val="1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sz val="14"/>
        <color rgb="FF9C0006"/>
        <name val="Arial"/>
        <charset val="1"/>
      </font>
      <fill>
        <patternFill>
          <bgColor rgb="FFFFC7CE"/>
        </patternFill>
      </fill>
    </dxf>
    <dxf>
      <font>
        <b/>
        <sz val="14"/>
        <color rgb="FF9C6500"/>
        <name val="Arial"/>
        <charset val="1"/>
      </font>
      <fill>
        <patternFill>
          <bgColor rgb="FFFFEB9C"/>
        </patternFill>
      </fill>
    </dxf>
    <dxf>
      <font>
        <b/>
        <sz val="14"/>
        <color rgb="FF006100"/>
        <name val="Arial"/>
        <charset val="1"/>
      </font>
      <fill>
        <patternFill>
          <bgColor rgb="FFC6EFCE"/>
        </patternFill>
      </fill>
    </dxf>
    <dxf>
      <font>
        <b/>
        <sz val="14"/>
        <color rgb="FF9C6500"/>
        <name val="Arial"/>
        <charset val="1"/>
      </font>
      <fill>
        <patternFill>
          <bgColor rgb="FFFFEB9C"/>
        </patternFill>
      </fill>
    </dxf>
    <dxf>
      <font>
        <b/>
        <sz val="14"/>
        <color rgb="FF006100"/>
        <name val="Arial"/>
        <charset val="1"/>
      </font>
      <fill>
        <patternFill>
          <bgColor rgb="FFC6EF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9C6500"/>
      <rgbColor rgb="FF800080"/>
      <rgbColor rgb="FF008080"/>
      <rgbColor rgb="FFBFBFBF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EAE3F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339966"/>
      <rgbColor rgb="FF006100"/>
      <rgbColor rgb="FF333300"/>
      <rgbColor rgb="FF993300"/>
      <rgbColor rgb="FF993366"/>
      <rgbColor rgb="FF5B3E96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66CC"/>
      <color rgb="FFFF5050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Retention Health</a:t>
            </a:r>
          </a:p>
        </c:rich>
      </c:tx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radarChart>
        <c:radarStyle val="filled"/>
        <c:varyColors val="1"/>
        <c:ser>
          <c:idx val="0"/>
          <c:order val="0"/>
          <c:spPr>
            <a:gradFill>
              <a:gsLst>
                <a:gs pos="0">
                  <a:schemeClr val="accent3">
                    <a:shade val="51000"/>
                  </a:schemeClr>
                </a:gs>
                <a:gs pos="80000">
                  <a:schemeClr val="accent3">
                    <a:shade val="93000"/>
                  </a:schemeClr>
                </a:gs>
                <a:gs pos="100000">
                  <a:schemeClr val="accent3">
                    <a:shade val="94000"/>
                  </a:schemeClr>
                </a:gs>
              </a:gsLst>
              <a:lin ang="16200000" scaled="0"/>
              <a:tileRect/>
            </a:gradFill>
            <a:ln>
              <a:noFill/>
            </a:ln>
            <a:effectLst/>
          </c:spPr>
          <c:cat>
            <c:strRef>
              <c:f>Dashboard!$A$9:$A$14</c:f>
              <c:strCache>
                <c:ptCount val="6"/>
                <c:pt idx="0">
                  <c:v>Retention Rate (CRR)</c:v>
                </c:pt>
                <c:pt idx="1">
                  <c:v>Net Revenue Retention</c:v>
                </c:pt>
                <c:pt idx="2">
                  <c:v>Gross Revenue Retention</c:v>
                </c:pt>
                <c:pt idx="3">
                  <c:v>Customer Health Score</c:v>
                </c:pt>
                <c:pt idx="4">
                  <c:v>Low Churn</c:v>
                </c:pt>
                <c:pt idx="5">
                  <c:v>Low Revenue at Risk</c:v>
                </c:pt>
              </c:strCache>
            </c:strRef>
          </c:cat>
          <c:val>
            <c:numRef>
              <c:f>Dashboard!$B$9:$B$14</c:f>
              <c:numCache>
                <c:formatCode>0.0%</c:formatCode>
                <c:ptCount val="6"/>
                <c:pt idx="0">
                  <c:v>0.95833333333333337</c:v>
                </c:pt>
                <c:pt idx="1">
                  <c:v>1.0238095238095237</c:v>
                </c:pt>
                <c:pt idx="2">
                  <c:v>0.92063492063492058</c:v>
                </c:pt>
                <c:pt idx="3">
                  <c:v>0.74</c:v>
                </c:pt>
                <c:pt idx="4">
                  <c:v>0.95833333333333337</c:v>
                </c:pt>
                <c:pt idx="5">
                  <c:v>0.85906040268456374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4B0-43A1-B956-4D8C3B847B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"/>
        <c:axId val="100"/>
      </c:radarChart>
      <c:catAx>
        <c:axId val="1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  <c:max val="1.2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1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 b="1"/>
              <a:t>NRR / GRR Trend</a:t>
            </a:r>
          </a:p>
        </c:rich>
      </c:tx>
      <c:layout>
        <c:manualLayout>
          <c:xMode val="edge"/>
          <c:yMode val="edge"/>
          <c:x val="0.3979242424242424"/>
          <c:y val="5.8104575163398696E-2"/>
        </c:manualLayout>
      </c:layout>
      <c:overlay val="1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1"/>
        <c:ser>
          <c:idx val="0"/>
          <c:order val="0"/>
          <c:tx>
            <c:strRef>
              <c:f>Dashboard!$Q$4</c:f>
              <c:strCache>
                <c:ptCount val="1"/>
                <c:pt idx="0">
                  <c:v>NRR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Input!$A$4:$A$15</c:f>
              <c:strCache>
                <c:ptCount val="4"/>
                <c:pt idx="0">
                  <c:v>Jan 26</c:v>
                </c:pt>
                <c:pt idx="1">
                  <c:v>Feb 26</c:v>
                </c:pt>
                <c:pt idx="2">
                  <c:v>Mar 26</c:v>
                </c:pt>
                <c:pt idx="3">
                  <c:v>Apr 26</c:v>
                </c:pt>
              </c:strCache>
            </c:strRef>
          </c:cat>
          <c:val>
            <c:numRef>
              <c:f>Dashboard!$Q$5:$Q$16</c:f>
              <c:numCache>
                <c:formatCode>0.0%</c:formatCode>
                <c:ptCount val="12"/>
                <c:pt idx="0">
                  <c:v>1.0083333333333333</c:v>
                </c:pt>
                <c:pt idx="1">
                  <c:v>1.0413223140495869</c:v>
                </c:pt>
                <c:pt idx="2">
                  <c:v>1.0238095238095237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46A-47C1-8C93-FB4CCCFA9D41}"/>
            </c:ext>
          </c:extLst>
        </c:ser>
        <c:ser>
          <c:idx val="1"/>
          <c:order val="1"/>
          <c:tx>
            <c:strRef>
              <c:f>Dashboard!$R$4</c:f>
              <c:strCache>
                <c:ptCount val="1"/>
                <c:pt idx="0">
                  <c:v>GRR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Input!$A$4:$A$15</c:f>
              <c:strCache>
                <c:ptCount val="4"/>
                <c:pt idx="0">
                  <c:v>Jan 26</c:v>
                </c:pt>
                <c:pt idx="1">
                  <c:v>Feb 26</c:v>
                </c:pt>
                <c:pt idx="2">
                  <c:v>Mar 26</c:v>
                </c:pt>
                <c:pt idx="3">
                  <c:v>Apr 26</c:v>
                </c:pt>
              </c:strCache>
            </c:strRef>
          </c:cat>
          <c:val>
            <c:numRef>
              <c:f>Dashboard!$R$5:$R$16</c:f>
              <c:numCache>
                <c:formatCode>0.0%</c:formatCode>
                <c:ptCount val="12"/>
                <c:pt idx="0">
                  <c:v>0.93333333333333335</c:v>
                </c:pt>
                <c:pt idx="1">
                  <c:v>0.95041322314049592</c:v>
                </c:pt>
                <c:pt idx="2">
                  <c:v>0.92063492063492058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46A-47C1-8C93-FB4CCCFA9D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1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500" b="1" i="0" u="none" strike="noStrike" kern="1200" cap="all" spc="100" normalizeH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Churn Rate Trend</a:t>
            </a:r>
          </a:p>
        </c:rich>
      </c:tx>
      <c:overlay val="1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1"/>
        <c:ser>
          <c:idx val="0"/>
          <c:order val="0"/>
          <c:tx>
            <c:strRef>
              <c:f>Dashboard!$S$4</c:f>
              <c:strCache>
                <c:ptCount val="1"/>
                <c:pt idx="0">
                  <c:v>Churn Rate</c:v>
                </c:pt>
              </c:strCache>
            </c:strRef>
          </c:tx>
          <c:marker>
            <c:symbol val="none"/>
          </c:marker>
          <c:dPt>
            <c:idx val="0"/>
            <c:bubble3D val="0"/>
            <c:spPr>
              <a:ln w="25400" cap="rnd">
                <a:solidFill>
                  <a:schemeClr val="lt1"/>
                </a:solidFill>
                <a:round/>
              </a:ln>
              <a:effectLst>
                <a:outerShdw dist="25400" dir="2700000" algn="tl" rotWithShape="0">
                  <a:schemeClr val="accent2"/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7B68-450B-A502-BE602665495C}"/>
              </c:ext>
            </c:extLst>
          </c:dPt>
          <c:dPt>
            <c:idx val="1"/>
            <c:bubble3D val="0"/>
            <c:spPr>
              <a:ln w="25400" cap="rnd">
                <a:solidFill>
                  <a:schemeClr val="lt1"/>
                </a:solidFill>
                <a:round/>
              </a:ln>
              <a:effectLst>
                <a:outerShdw dist="25400" dir="2700000" algn="tl" rotWithShape="0">
                  <a:schemeClr val="accent4"/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7B68-450B-A502-BE602665495C}"/>
              </c:ext>
            </c:extLst>
          </c:dPt>
          <c:dPt>
            <c:idx val="2"/>
            <c:bubble3D val="0"/>
            <c:spPr>
              <a:ln w="25400" cap="rnd">
                <a:solidFill>
                  <a:schemeClr val="lt1"/>
                </a:solidFill>
                <a:round/>
              </a:ln>
              <a:effectLst>
                <a:outerShdw dist="25400" dir="2700000" algn="tl" rotWithShape="0">
                  <a:schemeClr val="accent6"/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B68-450B-A502-BE602665495C}"/>
              </c:ext>
            </c:extLst>
          </c:dPt>
          <c:dPt>
            <c:idx val="3"/>
            <c:bubble3D val="0"/>
            <c:spPr>
              <a:ln w="25400" cap="rnd">
                <a:solidFill>
                  <a:schemeClr val="lt1"/>
                </a:solidFill>
                <a:round/>
              </a:ln>
              <a:effectLst>
                <a:outerShdw dist="25400" dir="2700000" algn="tl" rotWithShape="0">
                  <a:schemeClr val="accent2">
                    <a:lumMod val="60000"/>
                  </a:scheme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7B68-450B-A502-BE602665495C}"/>
              </c:ext>
            </c:extLst>
          </c:dPt>
          <c:dPt>
            <c:idx val="4"/>
            <c:bubble3D val="0"/>
            <c:spPr>
              <a:ln w="25400" cap="rnd">
                <a:solidFill>
                  <a:schemeClr val="lt1"/>
                </a:solidFill>
                <a:round/>
              </a:ln>
              <a:effectLst>
                <a:outerShdw dist="25400" dir="2700000" algn="tl" rotWithShape="0">
                  <a:schemeClr val="accent4">
                    <a:lumMod val="60000"/>
                  </a:scheme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B68-450B-A502-BE602665495C}"/>
              </c:ext>
            </c:extLst>
          </c:dPt>
          <c:dPt>
            <c:idx val="5"/>
            <c:bubble3D val="0"/>
            <c:spPr>
              <a:ln w="25400" cap="rnd">
                <a:solidFill>
                  <a:schemeClr val="lt1"/>
                </a:solidFill>
                <a:round/>
              </a:ln>
              <a:effectLst>
                <a:outerShdw dist="25400" dir="2700000" algn="tl" rotWithShape="0">
                  <a:schemeClr val="accent6">
                    <a:lumMod val="60000"/>
                  </a:scheme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7B68-450B-A502-BE602665495C}"/>
              </c:ext>
            </c:extLst>
          </c:dPt>
          <c:dPt>
            <c:idx val="6"/>
            <c:bubble3D val="0"/>
            <c:spPr>
              <a:ln w="25400" cap="rnd">
                <a:solidFill>
                  <a:schemeClr val="lt1"/>
                </a:solidFill>
                <a:round/>
              </a:ln>
              <a:effectLst>
                <a:outerShdw dist="25400" dir="2700000" algn="tl" rotWithShape="0">
                  <a:schemeClr val="accent2">
                    <a:lumMod val="80000"/>
                    <a:lumOff val="20000"/>
                  </a:scheme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7B68-450B-A502-BE602665495C}"/>
              </c:ext>
            </c:extLst>
          </c:dPt>
          <c:dPt>
            <c:idx val="7"/>
            <c:bubble3D val="0"/>
            <c:spPr>
              <a:ln w="25400" cap="rnd">
                <a:solidFill>
                  <a:schemeClr val="lt1"/>
                </a:solidFill>
                <a:round/>
              </a:ln>
              <a:effectLst>
                <a:outerShdw dist="25400" dir="2700000" algn="tl" rotWithShape="0">
                  <a:schemeClr val="accent4">
                    <a:lumMod val="80000"/>
                    <a:lumOff val="20000"/>
                  </a:scheme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8-7B68-450B-A502-BE602665495C}"/>
              </c:ext>
            </c:extLst>
          </c:dPt>
          <c:dPt>
            <c:idx val="8"/>
            <c:bubble3D val="0"/>
            <c:spPr>
              <a:ln w="25400" cap="rnd">
                <a:solidFill>
                  <a:schemeClr val="lt1"/>
                </a:solidFill>
                <a:round/>
              </a:ln>
              <a:effectLst>
                <a:outerShdw dist="25400" dir="2700000" algn="tl" rotWithShape="0">
                  <a:schemeClr val="accent6">
                    <a:lumMod val="80000"/>
                    <a:lumOff val="20000"/>
                  </a:scheme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7B68-450B-A502-BE602665495C}"/>
              </c:ext>
            </c:extLst>
          </c:dPt>
          <c:dPt>
            <c:idx val="9"/>
            <c:bubble3D val="0"/>
            <c:spPr>
              <a:ln w="25400" cap="rnd">
                <a:solidFill>
                  <a:schemeClr val="lt1"/>
                </a:solidFill>
                <a:round/>
              </a:ln>
              <a:effectLst>
                <a:outerShdw dist="25400" dir="2700000" algn="tl" rotWithShape="0">
                  <a:schemeClr val="accent2">
                    <a:lumMod val="80000"/>
                  </a:scheme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A-7B68-450B-A502-BE602665495C}"/>
              </c:ext>
            </c:extLst>
          </c:dPt>
          <c:dPt>
            <c:idx val="10"/>
            <c:bubble3D val="0"/>
            <c:spPr>
              <a:ln w="25400" cap="rnd">
                <a:solidFill>
                  <a:schemeClr val="lt1"/>
                </a:solidFill>
                <a:round/>
              </a:ln>
              <a:effectLst>
                <a:outerShdw dist="25400" dir="2700000" algn="tl" rotWithShape="0">
                  <a:schemeClr val="accent4">
                    <a:lumMod val="80000"/>
                  </a:scheme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7B68-450B-A502-BE602665495C}"/>
              </c:ext>
            </c:extLst>
          </c:dPt>
          <c:dPt>
            <c:idx val="11"/>
            <c:bubble3D val="0"/>
            <c:spPr>
              <a:ln w="25400" cap="rnd">
                <a:solidFill>
                  <a:schemeClr val="lt1"/>
                </a:solidFill>
                <a:round/>
              </a:ln>
              <a:effectLst>
                <a:outerShdw dist="25400" dir="2700000" algn="tl" rotWithShape="0">
                  <a:schemeClr val="accent6">
                    <a:lumMod val="80000"/>
                  </a:scheme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C-7B68-450B-A502-BE602665495C}"/>
              </c:ext>
            </c:extLst>
          </c:dPt>
          <c:dLbls>
            <c:spPr>
              <a:solidFill>
                <a:schemeClr val="accent2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2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Input!$A$4:$A$15</c:f>
              <c:strCache>
                <c:ptCount val="4"/>
                <c:pt idx="0">
                  <c:v>Jan 26</c:v>
                </c:pt>
                <c:pt idx="1">
                  <c:v>Feb 26</c:v>
                </c:pt>
                <c:pt idx="2">
                  <c:v>Mar 26</c:v>
                </c:pt>
                <c:pt idx="3">
                  <c:v>Apr 26</c:v>
                </c:pt>
              </c:strCache>
            </c:strRef>
          </c:cat>
          <c:val>
            <c:numRef>
              <c:f>Dashboard!$S$5:$S$16</c:f>
              <c:numCache>
                <c:formatCode>0.0%</c:formatCode>
                <c:ptCount val="12"/>
                <c:pt idx="0">
                  <c:v>4.1666666666666664E-2</c:v>
                </c:pt>
                <c:pt idx="1">
                  <c:v>3.0769230769230771E-2</c:v>
                </c:pt>
                <c:pt idx="2">
                  <c:v>4.1666666666666664E-2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B68-450B-A502-BE602665495C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3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  <c:min val="0"/>
        </c:scaling>
        <c:delete val="1"/>
        <c:axPos val="l"/>
        <c:numFmt formatCode="0%" sourceLinked="0"/>
        <c:majorTickMark val="none"/>
        <c:minorTickMark val="none"/>
        <c:tickLblPos val="nextTo"/>
        <c:crossAx val="1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1"/>
  </c:chart>
  <c:spPr>
    <a:solidFill>
      <a:schemeClr val="accent2"/>
    </a:solidFill>
    <a:ln w="9525" cap="flat" cmpd="sng" algn="ctr">
      <a:solidFill>
        <a:schemeClr val="lt1">
          <a:lumMod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  <a:ea typeface="+mj-ea"/>
                <a:cs typeface="+mj-cs"/>
              </a:defRPr>
            </a:pPr>
            <a:r>
              <a:rPr lang="de-DE"/>
              <a:t>Revenue at Risk % Trend</a:t>
            </a:r>
          </a:p>
        </c:rich>
      </c:tx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0" i="0" u="none" strike="noStrike" kern="1200" cap="none" spc="0" normalizeH="0" baseline="0">
              <a:solidFill>
                <a:schemeClr val="tx1">
                  <a:lumMod val="65000"/>
                  <a:lumOff val="35000"/>
                </a:schemeClr>
              </a:solidFill>
              <a:latin typeface="+mj-lt"/>
              <a:ea typeface="+mj-ea"/>
              <a:cs typeface="+mj-cs"/>
            </a:defRPr>
          </a:pPr>
          <a:endParaRPr lang="de-DE"/>
        </a:p>
      </c:txPr>
    </c:title>
    <c:autoTitleDeleted val="0"/>
    <c:plotArea>
      <c:layout/>
      <c:lineChart>
        <c:grouping val="standard"/>
        <c:varyColors val="1"/>
        <c:ser>
          <c:idx val="0"/>
          <c:order val="0"/>
          <c:tx>
            <c:strRef>
              <c:f>Dashboard!$T$4</c:f>
              <c:strCache>
                <c:ptCount val="1"/>
                <c:pt idx="0">
                  <c:v>Revenue at Risk %</c:v>
                </c:pt>
              </c:strCache>
            </c:strRef>
          </c:tx>
          <c:marker>
            <c:symbol val="none"/>
          </c:marker>
          <c:dPt>
            <c:idx val="0"/>
            <c:marker>
              <c:symbol val="none"/>
            </c:marker>
            <c:bubble3D val="0"/>
            <c:spPr>
              <a:ln w="38100" cap="rnd">
                <a:solidFill>
                  <a:schemeClr val="accent1">
                    <a:shade val="4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DEC1-4405-A8FE-B55418112313}"/>
              </c:ext>
            </c:extLst>
          </c:dPt>
          <c:dPt>
            <c:idx val="1"/>
            <c:marker>
              <c:symbol val="none"/>
            </c:marker>
            <c:bubble3D val="0"/>
            <c:spPr>
              <a:ln w="38100" cap="rnd">
                <a:solidFill>
                  <a:schemeClr val="accent1">
                    <a:shade val="51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DEC1-4405-A8FE-B55418112313}"/>
              </c:ext>
            </c:extLst>
          </c:dPt>
          <c:dPt>
            <c:idx val="2"/>
            <c:marker>
              <c:symbol val="none"/>
            </c:marker>
            <c:bubble3D val="0"/>
            <c:spPr>
              <a:ln w="38100" cap="rnd">
                <a:solidFill>
                  <a:schemeClr val="accent1">
                    <a:shade val="62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DEC1-4405-A8FE-B55418112313}"/>
              </c:ext>
            </c:extLst>
          </c:dPt>
          <c:dPt>
            <c:idx val="3"/>
            <c:marker>
              <c:symbol val="none"/>
            </c:marker>
            <c:bubble3D val="0"/>
            <c:spPr>
              <a:ln w="38100" cap="rnd">
                <a:solidFill>
                  <a:schemeClr val="accent1">
                    <a:shade val="73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DEC1-4405-A8FE-B55418112313}"/>
              </c:ext>
            </c:extLst>
          </c:dPt>
          <c:dPt>
            <c:idx val="4"/>
            <c:marker>
              <c:symbol val="none"/>
            </c:marker>
            <c:bubble3D val="0"/>
            <c:spPr>
              <a:ln w="38100" cap="rnd">
                <a:solidFill>
                  <a:schemeClr val="accent1">
                    <a:shade val="83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DEC1-4405-A8FE-B55418112313}"/>
              </c:ext>
            </c:extLst>
          </c:dPt>
          <c:dPt>
            <c:idx val="5"/>
            <c:marker>
              <c:symbol val="none"/>
            </c:marker>
            <c:bubble3D val="0"/>
            <c:spPr>
              <a:ln w="38100" cap="rnd">
                <a:solidFill>
                  <a:schemeClr val="accent1">
                    <a:shade val="94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DEC1-4405-A8FE-B55418112313}"/>
              </c:ext>
            </c:extLst>
          </c:dPt>
          <c:dPt>
            <c:idx val="6"/>
            <c:marker>
              <c:symbol val="none"/>
            </c:marker>
            <c:bubble3D val="0"/>
            <c:spPr>
              <a:ln w="38100" cap="rnd">
                <a:solidFill>
                  <a:schemeClr val="accent1">
                    <a:tint val="95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DEC1-4405-A8FE-B55418112313}"/>
              </c:ext>
            </c:extLst>
          </c:dPt>
          <c:dPt>
            <c:idx val="7"/>
            <c:marker>
              <c:symbol val="none"/>
            </c:marker>
            <c:bubble3D val="0"/>
            <c:spPr>
              <a:ln w="38100" cap="rnd">
                <a:solidFill>
                  <a:schemeClr val="accent1">
                    <a:tint val="84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DEC1-4405-A8FE-B55418112313}"/>
              </c:ext>
            </c:extLst>
          </c:dPt>
          <c:dPt>
            <c:idx val="8"/>
            <c:marker>
              <c:symbol val="none"/>
            </c:marker>
            <c:bubble3D val="0"/>
            <c:spPr>
              <a:ln w="38100" cap="rnd">
                <a:solidFill>
                  <a:schemeClr val="accent1">
                    <a:tint val="74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DEC1-4405-A8FE-B55418112313}"/>
              </c:ext>
            </c:extLst>
          </c:dPt>
          <c:dPt>
            <c:idx val="9"/>
            <c:marker>
              <c:symbol val="none"/>
            </c:marker>
            <c:bubble3D val="0"/>
            <c:spPr>
              <a:ln w="38100" cap="rnd">
                <a:solidFill>
                  <a:schemeClr val="accent1">
                    <a:tint val="63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3-DEC1-4405-A8FE-B55418112313}"/>
              </c:ext>
            </c:extLst>
          </c:dPt>
          <c:dPt>
            <c:idx val="10"/>
            <c:marker>
              <c:symbol val="none"/>
            </c:marker>
            <c:bubble3D val="0"/>
            <c:spPr>
              <a:ln w="38100" cap="rnd">
                <a:solidFill>
                  <a:schemeClr val="accent1">
                    <a:tint val="52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5-DEC1-4405-A8FE-B55418112313}"/>
              </c:ext>
            </c:extLst>
          </c:dPt>
          <c:dPt>
            <c:idx val="11"/>
            <c:marker>
              <c:symbol val="none"/>
            </c:marker>
            <c:bubble3D val="0"/>
            <c:spPr>
              <a:ln w="38100" cap="rnd">
                <a:solidFill>
                  <a:schemeClr val="accent1">
                    <a:tint val="41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7-DEC1-4405-A8FE-B55418112313}"/>
              </c:ext>
            </c:extLst>
          </c:dPt>
          <c:cat>
            <c:strRef>
              <c:f>Input!$A$4:$A$15</c:f>
              <c:strCache>
                <c:ptCount val="4"/>
                <c:pt idx="0">
                  <c:v>Jan 26</c:v>
                </c:pt>
                <c:pt idx="1">
                  <c:v>Feb 26</c:v>
                </c:pt>
                <c:pt idx="2">
                  <c:v>Mar 26</c:v>
                </c:pt>
                <c:pt idx="3">
                  <c:v>Apr 26</c:v>
                </c:pt>
              </c:strCache>
            </c:strRef>
          </c:cat>
          <c:val>
            <c:numRef>
              <c:f>Dashboard!$T$5:$T$16</c:f>
              <c:numCache>
                <c:formatCode>0.0%</c:formatCode>
                <c:ptCount val="12"/>
                <c:pt idx="0">
                  <c:v>0.12867647058823528</c:v>
                </c:pt>
                <c:pt idx="1">
                  <c:v>0.10416666666666667</c:v>
                </c:pt>
                <c:pt idx="2">
                  <c:v>0.14093959731543623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1F3-4170-BD89-81D6FB32C2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1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Retention Health</a:t>
            </a:r>
          </a:p>
        </c:rich>
      </c:tx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radarChart>
        <c:radarStyle val="filled"/>
        <c:varyColors val="1"/>
        <c:ser>
          <c:idx val="0"/>
          <c:order val="0"/>
          <c:spPr>
            <a:gradFill>
              <a:gsLst>
                <a:gs pos="0">
                  <a:schemeClr val="accent3">
                    <a:shade val="51000"/>
                  </a:schemeClr>
                </a:gs>
                <a:gs pos="80000">
                  <a:schemeClr val="accent3">
                    <a:shade val="93000"/>
                  </a:schemeClr>
                </a:gs>
                <a:gs pos="100000">
                  <a:schemeClr val="accent3">
                    <a:shade val="94000"/>
                  </a:schemeClr>
                </a:gs>
              </a:gsLst>
              <a:lin ang="16200000" scaled="0"/>
              <a:tileRect/>
            </a:gradFill>
            <a:ln>
              <a:noFill/>
            </a:ln>
            <a:effectLst/>
          </c:spPr>
          <c:cat>
            <c:strRef>
              <c:f>Dashboard!$A$9:$A$14</c:f>
              <c:strCache>
                <c:ptCount val="6"/>
                <c:pt idx="0">
                  <c:v>Retention Rate (CRR)</c:v>
                </c:pt>
                <c:pt idx="1">
                  <c:v>Net Revenue Retention</c:v>
                </c:pt>
                <c:pt idx="2">
                  <c:v>Gross Revenue Retention</c:v>
                </c:pt>
                <c:pt idx="3">
                  <c:v>Customer Health Score</c:v>
                </c:pt>
                <c:pt idx="4">
                  <c:v>Low Churn</c:v>
                </c:pt>
                <c:pt idx="5">
                  <c:v>Low Revenue at Risk</c:v>
                </c:pt>
              </c:strCache>
            </c:strRef>
          </c:cat>
          <c:val>
            <c:numRef>
              <c:f>Dashboard!$B$9:$B$14</c:f>
              <c:numCache>
                <c:formatCode>0.0%</c:formatCode>
                <c:ptCount val="6"/>
                <c:pt idx="0">
                  <c:v>0.95833333333333337</c:v>
                </c:pt>
                <c:pt idx="1">
                  <c:v>1.0238095238095237</c:v>
                </c:pt>
                <c:pt idx="2">
                  <c:v>0.92063492063492058</c:v>
                </c:pt>
                <c:pt idx="3">
                  <c:v>0.74</c:v>
                </c:pt>
                <c:pt idx="4">
                  <c:v>0.95833333333333337</c:v>
                </c:pt>
                <c:pt idx="5">
                  <c:v>0.85906040268456374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75-409B-B475-1BC88CA836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"/>
        <c:axId val="100"/>
      </c:radarChart>
      <c:catAx>
        <c:axId val="1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  <c:max val="1.2"/>
          <c:min val="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1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none" spc="0" normalizeH="0" baseline="0">
                <a:solidFill>
                  <a:schemeClr val="dk1">
                    <a:lumMod val="50000"/>
                    <a:lumOff val="50000"/>
                  </a:schemeClr>
                </a:solidFill>
                <a:latin typeface="+mj-lt"/>
                <a:ea typeface="+mj-ea"/>
                <a:cs typeface="+mj-cs"/>
              </a:defRPr>
            </a:pPr>
            <a:r>
              <a:rPr lang="de-DE"/>
              <a:t>NRR / GRR Trend</a:t>
            </a:r>
          </a:p>
        </c:rich>
      </c:tx>
      <c:overlay val="1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1"/>
        <c:ser>
          <c:idx val="0"/>
          <c:order val="0"/>
          <c:tx>
            <c:strRef>
              <c:f>Dashboard!$Q$4</c:f>
              <c:strCache>
                <c:ptCount val="1"/>
                <c:pt idx="0">
                  <c:v>NRR</c:v>
                </c:pt>
              </c:strCache>
            </c:strRef>
          </c:tx>
          <c:spPr>
            <a:ln w="2222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Input!$A$4:$A$15</c:f>
              <c:strCache>
                <c:ptCount val="4"/>
                <c:pt idx="0">
                  <c:v>Jan 26</c:v>
                </c:pt>
                <c:pt idx="1">
                  <c:v>Feb 26</c:v>
                </c:pt>
                <c:pt idx="2">
                  <c:v>Mar 26</c:v>
                </c:pt>
                <c:pt idx="3">
                  <c:v>Apr 26</c:v>
                </c:pt>
              </c:strCache>
            </c:strRef>
          </c:cat>
          <c:val>
            <c:numRef>
              <c:f>Dashboard!$Q$5:$Q$16</c:f>
              <c:numCache>
                <c:formatCode>0.0%</c:formatCode>
                <c:ptCount val="12"/>
                <c:pt idx="0">
                  <c:v>1.0083333333333333</c:v>
                </c:pt>
                <c:pt idx="1">
                  <c:v>1.0413223140495869</c:v>
                </c:pt>
                <c:pt idx="2">
                  <c:v>1.0238095238095237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639-4A50-B224-37C831A75F67}"/>
            </c:ext>
          </c:extLst>
        </c:ser>
        <c:ser>
          <c:idx val="1"/>
          <c:order val="1"/>
          <c:tx>
            <c:strRef>
              <c:f>Dashboard!$R$4</c:f>
              <c:strCache>
                <c:ptCount val="1"/>
                <c:pt idx="0">
                  <c:v>GRR</c:v>
                </c:pt>
              </c:strCache>
            </c:strRef>
          </c:tx>
          <c:spPr>
            <a:ln w="2222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Input!$A$4:$A$15</c:f>
              <c:strCache>
                <c:ptCount val="4"/>
                <c:pt idx="0">
                  <c:v>Jan 26</c:v>
                </c:pt>
                <c:pt idx="1">
                  <c:v>Feb 26</c:v>
                </c:pt>
                <c:pt idx="2">
                  <c:v>Mar 26</c:v>
                </c:pt>
                <c:pt idx="3">
                  <c:v>Apr 26</c:v>
                </c:pt>
              </c:strCache>
            </c:strRef>
          </c:cat>
          <c:val>
            <c:numRef>
              <c:f>Dashboard!$R$5:$R$16</c:f>
              <c:numCache>
                <c:formatCode>0.0%</c:formatCode>
                <c:ptCount val="12"/>
                <c:pt idx="0">
                  <c:v>0.93333333333333335</c:v>
                </c:pt>
                <c:pt idx="1">
                  <c:v>0.95041322314049592</c:v>
                </c:pt>
                <c:pt idx="2">
                  <c:v>0.92063492063492058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639-4A50-B224-37C831A75F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  <a:alpha val="54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dk1">
                  <a:lumMod val="15000"/>
                  <a:lumOff val="85000"/>
                  <a:alpha val="51000"/>
                </a:schemeClr>
              </a:solidFill>
              <a:round/>
            </a:ln>
            <a:effectLst/>
          </c:spPr>
        </c:min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  <a:alpha val="54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"/>
        <c:crosses val="autoZero"/>
        <c:crossBetween val="between"/>
      </c:valAx>
      <c:spPr>
        <a:pattFill prst="ltDnDiag">
          <a:fgClr>
            <a:schemeClr val="dk1">
              <a:lumMod val="15000"/>
              <a:lumOff val="85000"/>
            </a:schemeClr>
          </a:fgClr>
          <a:bgClr>
            <a:schemeClr val="lt1"/>
          </a:bgClr>
        </a:patt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1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2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style1.xml><?xml version="1.0" encoding="utf-8"?>
<cs:chartStyle xmlns:cs="http://schemas.microsoft.com/office/drawing/2012/chartStyle" xmlns:a="http://schemas.openxmlformats.org/drawingml/2006/main" id="3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3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1238250" cy="762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6DC1B41-1164-44B8-8C83-7F42EB4CD51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464800" y="254000"/>
          <a:ext cx="1238250" cy="7620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1238250" cy="762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1238250" cy="762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0</xdr:colOff>
      <xdr:row>0</xdr:row>
      <xdr:rowOff>0</xdr:rowOff>
    </xdr:from>
    <xdr:ext cx="1238250" cy="762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18</xdr:row>
      <xdr:rowOff>33868</xdr:rowOff>
    </xdr:from>
    <xdr:ext cx="4605866" cy="342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6</xdr:col>
      <xdr:colOff>613833</xdr:colOff>
      <xdr:row>17</xdr:row>
      <xdr:rowOff>177799</xdr:rowOff>
    </xdr:from>
    <xdr:ext cx="6295599" cy="3420533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0</xdr:col>
      <xdr:colOff>33867</xdr:colOff>
      <xdr:row>38</xdr:row>
      <xdr:rowOff>88899</xdr:rowOff>
    </xdr:from>
    <xdr:ext cx="5223933" cy="3060000"/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7</xdr:col>
      <xdr:colOff>474135</xdr:colOff>
      <xdr:row>38</xdr:row>
      <xdr:rowOff>50802</xdr:rowOff>
    </xdr:from>
    <xdr:ext cx="5940000" cy="3060000"/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  <xdr:oneCellAnchor>
    <xdr:from>
      <xdr:col>13</xdr:col>
      <xdr:colOff>0</xdr:colOff>
      <xdr:row>0</xdr:row>
      <xdr:rowOff>0</xdr:rowOff>
    </xdr:from>
    <xdr:ext cx="1238250" cy="7620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17</xdr:row>
      <xdr:rowOff>0</xdr:rowOff>
    </xdr:from>
    <xdr:ext cx="4320000" cy="342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6</xdr:col>
      <xdr:colOff>50801</xdr:colOff>
      <xdr:row>17</xdr:row>
      <xdr:rowOff>42334</xdr:rowOff>
    </xdr:from>
    <xdr:ext cx="5760000" cy="288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7</xdr:col>
      <xdr:colOff>0</xdr:colOff>
      <xdr:row>0</xdr:row>
      <xdr:rowOff>0</xdr:rowOff>
    </xdr:from>
    <xdr:ext cx="1238250" cy="7620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1238250" cy="762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2</xdr:row>
      <xdr:rowOff>0</xdr:rowOff>
    </xdr:from>
    <xdr:ext cx="1238250" cy="762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hyperlink" Target="http://www.eq-finfit.de/" TargetMode="External"/><Relationship Id="rId1" Type="http://schemas.openxmlformats.org/officeDocument/2006/relationships/hyperlink" Target="mailto:marine.ekoro@eq-finfit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0E2D2-445E-4FE9-9C3C-FCE3D3E0CA97}">
  <dimension ref="B1:E24"/>
  <sheetViews>
    <sheetView showGridLines="0" tabSelected="1" workbookViewId="0">
      <selection activeCell="G9" sqref="G9"/>
    </sheetView>
  </sheetViews>
  <sheetFormatPr defaultRowHeight="14.35" x14ac:dyDescent="0.5"/>
  <cols>
    <col min="1" max="1" width="3" style="48" customWidth="1"/>
    <col min="2" max="2" width="46" style="48" customWidth="1"/>
    <col min="3" max="3" width="3" style="48" customWidth="1"/>
    <col min="4" max="4" width="46" style="48" customWidth="1"/>
    <col min="5" max="5" width="47.41015625" style="48" customWidth="1"/>
    <col min="6" max="16384" width="8.9375" style="48"/>
  </cols>
  <sheetData>
    <row r="1" spans="2:5" ht="20" customHeight="1" x14ac:dyDescent="0.5"/>
    <row r="2" spans="2:5" ht="30" x14ac:dyDescent="0.9">
      <c r="B2" s="49" t="s">
        <v>115</v>
      </c>
    </row>
    <row r="3" spans="2:5" ht="34" customHeight="1" x14ac:dyDescent="0.5">
      <c r="B3" s="50" t="s">
        <v>116</v>
      </c>
      <c r="C3" s="51"/>
      <c r="D3" s="51"/>
      <c r="E3" s="51"/>
    </row>
    <row r="6" spans="2:5" ht="22" customHeight="1" x14ac:dyDescent="0.5">
      <c r="B6" s="52" t="s">
        <v>117</v>
      </c>
      <c r="D6" s="52" t="s">
        <v>118</v>
      </c>
    </row>
    <row r="7" spans="2:5" ht="32" customHeight="1" x14ac:dyDescent="0.5">
      <c r="B7" s="53" t="s">
        <v>119</v>
      </c>
      <c r="D7" s="54" t="s">
        <v>19</v>
      </c>
    </row>
    <row r="8" spans="2:5" ht="32" customHeight="1" x14ac:dyDescent="0.5">
      <c r="B8" s="53" t="s">
        <v>120</v>
      </c>
      <c r="D8" s="55" t="s">
        <v>121</v>
      </c>
    </row>
    <row r="9" spans="2:5" ht="32" customHeight="1" x14ac:dyDescent="0.5">
      <c r="B9" s="53" t="s">
        <v>122</v>
      </c>
    </row>
    <row r="10" spans="2:5" x14ac:dyDescent="0.5">
      <c r="D10" s="54" t="s">
        <v>39</v>
      </c>
    </row>
    <row r="11" spans="2:5" ht="32" customHeight="1" x14ac:dyDescent="0.5">
      <c r="B11" s="52" t="s">
        <v>123</v>
      </c>
      <c r="D11" s="55" t="s">
        <v>124</v>
      </c>
    </row>
    <row r="12" spans="2:5" ht="40" customHeight="1" x14ac:dyDescent="0.5">
      <c r="B12" s="56" t="s">
        <v>125</v>
      </c>
    </row>
    <row r="13" spans="2:5" x14ac:dyDescent="0.5">
      <c r="D13" s="54" t="s">
        <v>126</v>
      </c>
    </row>
    <row r="14" spans="2:5" ht="32" customHeight="1" x14ac:dyDescent="0.5">
      <c r="D14" s="55" t="s">
        <v>127</v>
      </c>
    </row>
    <row r="16" spans="2:5" x14ac:dyDescent="0.5">
      <c r="D16" s="54" t="s">
        <v>128</v>
      </c>
    </row>
    <row r="17" spans="4:5" ht="32" customHeight="1" x14ac:dyDescent="0.5">
      <c r="D17" s="55" t="s">
        <v>129</v>
      </c>
    </row>
    <row r="20" spans="4:5" ht="22" customHeight="1" x14ac:dyDescent="0.5">
      <c r="D20" s="52" t="s">
        <v>130</v>
      </c>
    </row>
    <row r="21" spans="4:5" x14ac:dyDescent="0.5">
      <c r="D21" s="57" t="s">
        <v>131</v>
      </c>
      <c r="E21" s="51"/>
    </row>
    <row r="22" spans="4:5" x14ac:dyDescent="0.5">
      <c r="D22" s="51"/>
      <c r="E22" s="51"/>
    </row>
    <row r="23" spans="4:5" x14ac:dyDescent="0.5">
      <c r="D23" s="51"/>
      <c r="E23" s="51"/>
    </row>
    <row r="24" spans="4:5" x14ac:dyDescent="0.5">
      <c r="D24" s="51"/>
      <c r="E24" s="51"/>
    </row>
  </sheetData>
  <mergeCells count="2">
    <mergeCell ref="B3:E3"/>
    <mergeCell ref="D21:E24"/>
  </mergeCell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23"/>
  <sheetViews>
    <sheetView showGridLines="0" zoomScaleNormal="100" workbookViewId="0"/>
  </sheetViews>
  <sheetFormatPr defaultColWidth="8.703125" defaultRowHeight="14.35" x14ac:dyDescent="0.5"/>
  <cols>
    <col min="1" max="1" width="4" customWidth="1"/>
    <col min="2" max="2" width="100" customWidth="1"/>
  </cols>
  <sheetData>
    <row r="1" spans="2:2" ht="61.5" customHeight="1" x14ac:dyDescent="0.5"/>
    <row r="2" spans="2:2" ht="19.7" customHeight="1" x14ac:dyDescent="0.6">
      <c r="B2" s="1" t="s">
        <v>0</v>
      </c>
    </row>
    <row r="3" spans="2:2" ht="15" customHeight="1" x14ac:dyDescent="0.5">
      <c r="B3" s="2" t="s">
        <v>1</v>
      </c>
    </row>
    <row r="5" spans="2:2" ht="15" customHeight="1" x14ac:dyDescent="0.5">
      <c r="B5" s="3" t="s">
        <v>2</v>
      </c>
    </row>
    <row r="6" spans="2:2" ht="15" customHeight="1" x14ac:dyDescent="0.5">
      <c r="B6" s="4" t="s">
        <v>3</v>
      </c>
    </row>
    <row r="7" spans="2:2" ht="26.85" customHeight="1" x14ac:dyDescent="0.5">
      <c r="B7" s="4" t="s">
        <v>4</v>
      </c>
    </row>
    <row r="8" spans="2:2" ht="26.85" customHeight="1" x14ac:dyDescent="0.5">
      <c r="B8" s="4" t="s">
        <v>5</v>
      </c>
    </row>
    <row r="9" spans="2:2" ht="15" customHeight="1" x14ac:dyDescent="0.5">
      <c r="B9" s="4" t="s">
        <v>6</v>
      </c>
    </row>
    <row r="10" spans="2:2" ht="15" customHeight="1" x14ac:dyDescent="0.5">
      <c r="B10" s="4"/>
    </row>
    <row r="11" spans="2:2" ht="15" customHeight="1" x14ac:dyDescent="0.5">
      <c r="B11" s="3" t="s">
        <v>7</v>
      </c>
    </row>
    <row r="12" spans="2:2" ht="15" customHeight="1" x14ac:dyDescent="0.5">
      <c r="B12" s="5" t="s">
        <v>8</v>
      </c>
    </row>
    <row r="13" spans="2:2" ht="15" customHeight="1" x14ac:dyDescent="0.5">
      <c r="B13" s="4" t="s">
        <v>9</v>
      </c>
    </row>
    <row r="14" spans="2:2" ht="15" customHeight="1" x14ac:dyDescent="0.5">
      <c r="B14" s="6" t="s">
        <v>10</v>
      </c>
    </row>
    <row r="15" spans="2:2" ht="15" customHeight="1" x14ac:dyDescent="0.5">
      <c r="B15" s="4" t="s">
        <v>11</v>
      </c>
    </row>
    <row r="16" spans="2:2" ht="15" customHeight="1" x14ac:dyDescent="0.5">
      <c r="B16" s="4"/>
    </row>
    <row r="17" spans="2:2" ht="15" customHeight="1" x14ac:dyDescent="0.5">
      <c r="B17" s="3" t="s">
        <v>12</v>
      </c>
    </row>
    <row r="18" spans="2:2" ht="26.85" customHeight="1" x14ac:dyDescent="0.5">
      <c r="B18" s="4" t="s">
        <v>13</v>
      </c>
    </row>
    <row r="19" spans="2:2" ht="26.85" customHeight="1" x14ac:dyDescent="0.5">
      <c r="B19" s="4" t="s">
        <v>14</v>
      </c>
    </row>
    <row r="20" spans="2:2" ht="26.85" customHeight="1" x14ac:dyDescent="0.5">
      <c r="B20" s="4" t="s">
        <v>15</v>
      </c>
    </row>
    <row r="21" spans="2:2" ht="26.85" customHeight="1" x14ac:dyDescent="0.5">
      <c r="B21" s="4" t="s">
        <v>16</v>
      </c>
    </row>
    <row r="22" spans="2:2" ht="26.85" customHeight="1" x14ac:dyDescent="0.5">
      <c r="B22" s="4" t="s">
        <v>17</v>
      </c>
    </row>
    <row r="23" spans="2:2" ht="15" customHeight="1" x14ac:dyDescent="0.5">
      <c r="B23" s="4" t="s">
        <v>18</v>
      </c>
    </row>
  </sheetData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E10"/>
  <sheetViews>
    <sheetView showGridLines="0" zoomScaleNormal="100" workbookViewId="0">
      <selection activeCell="D20" sqref="D20"/>
    </sheetView>
  </sheetViews>
  <sheetFormatPr defaultColWidth="8.703125" defaultRowHeight="14.35" x14ac:dyDescent="0.5"/>
  <cols>
    <col min="1" max="1" width="3" customWidth="1"/>
    <col min="2" max="2" width="35.17578125" bestFit="1" customWidth="1"/>
    <col min="3" max="3" width="32" customWidth="1"/>
    <col min="4" max="4" width="3" customWidth="1"/>
    <col min="5" max="5" width="55" customWidth="1"/>
  </cols>
  <sheetData>
    <row r="1" spans="2:5" ht="61.5" customHeight="1" x14ac:dyDescent="0.5"/>
    <row r="2" spans="2:5" ht="19.7" customHeight="1" x14ac:dyDescent="0.6">
      <c r="B2" s="1" t="s">
        <v>19</v>
      </c>
    </row>
    <row r="4" spans="2:5" ht="15" customHeight="1" x14ac:dyDescent="0.5">
      <c r="B4" s="7" t="s">
        <v>20</v>
      </c>
      <c r="C4" s="42" t="s">
        <v>21</v>
      </c>
      <c r="E4" s="9" t="s">
        <v>22</v>
      </c>
    </row>
    <row r="5" spans="2:5" ht="15" customHeight="1" x14ac:dyDescent="0.5">
      <c r="B5" s="7" t="s">
        <v>23</v>
      </c>
      <c r="C5" s="8" t="s">
        <v>24</v>
      </c>
      <c r="E5" s="9" t="s">
        <v>25</v>
      </c>
    </row>
    <row r="6" spans="2:5" ht="15" customHeight="1" x14ac:dyDescent="0.5">
      <c r="B6" s="7" t="s">
        <v>26</v>
      </c>
      <c r="C6" s="8" t="s">
        <v>27</v>
      </c>
      <c r="E6" s="9" t="s">
        <v>28</v>
      </c>
    </row>
    <row r="7" spans="2:5" ht="15" customHeight="1" x14ac:dyDescent="0.5">
      <c r="B7" s="7" t="s">
        <v>29</v>
      </c>
      <c r="C7" s="8" t="s">
        <v>30</v>
      </c>
      <c r="E7" s="9" t="s">
        <v>31</v>
      </c>
    </row>
    <row r="8" spans="2:5" ht="15" customHeight="1" x14ac:dyDescent="0.5">
      <c r="B8" s="7" t="s">
        <v>32</v>
      </c>
      <c r="C8" s="10">
        <v>120</v>
      </c>
      <c r="E8" s="9" t="s">
        <v>33</v>
      </c>
    </row>
    <row r="9" spans="2:5" ht="22.35" customHeight="1" x14ac:dyDescent="0.5">
      <c r="B9" s="7" t="s">
        <v>34</v>
      </c>
      <c r="C9" s="10">
        <v>24000</v>
      </c>
      <c r="E9" s="9" t="s">
        <v>35</v>
      </c>
    </row>
    <row r="10" spans="2:5" ht="39.6" customHeight="1" x14ac:dyDescent="0.5">
      <c r="B10" s="7" t="s">
        <v>36</v>
      </c>
      <c r="C10" s="8" t="s">
        <v>37</v>
      </c>
      <c r="E10" s="9" t="s">
        <v>38</v>
      </c>
    </row>
  </sheetData>
  <dataValidations count="2">
    <dataValidation type="list" allowBlank="1" sqref="C5" xr:uid="{00000000-0002-0000-0100-000000000000}">
      <formula1>"SaaS / B2B,Marketplace,D2C / E-commerce,Hardware / Deeptech,Fintech,Other"</formula1>
      <formula2>0</formula2>
    </dataValidation>
    <dataValidation type="list" allowBlank="1" sqref="C6" xr:uid="{00000000-0002-0000-0100-000001000000}">
      <formula1>"Pre-seed / Idea,Seed / Early Traction,Growth / Series A+"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5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C9" sqref="C9"/>
    </sheetView>
  </sheetViews>
  <sheetFormatPr defaultColWidth="8.703125" defaultRowHeight="14.35" x14ac:dyDescent="0.5"/>
  <cols>
    <col min="1" max="1" width="10" customWidth="1"/>
    <col min="2" max="2" width="12" customWidth="1"/>
    <col min="3" max="4" width="13" customWidth="1"/>
    <col min="5" max="5" width="12" customWidth="1"/>
    <col min="6" max="6" width="13" customWidth="1"/>
    <col min="7" max="7" width="12" customWidth="1"/>
    <col min="8" max="8" width="11" customWidth="1"/>
    <col min="9" max="9" width="15" customWidth="1"/>
    <col min="10" max="11" width="11" customWidth="1"/>
    <col min="12" max="12" width="14" customWidth="1"/>
    <col min="13" max="13" width="13" customWidth="1"/>
  </cols>
  <sheetData>
    <row r="1" spans="1:13" ht="39.75" customHeight="1" x14ac:dyDescent="0.6">
      <c r="A1" s="1" t="s">
        <v>39</v>
      </c>
    </row>
    <row r="2" spans="1:13" ht="15" customHeight="1" x14ac:dyDescent="0.5">
      <c r="A2" s="11" t="s">
        <v>40</v>
      </c>
    </row>
    <row r="3" spans="1:13" ht="26.85" customHeight="1" x14ac:dyDescent="0.5">
      <c r="A3" s="12" t="s">
        <v>41</v>
      </c>
      <c r="B3" s="12" t="s">
        <v>42</v>
      </c>
      <c r="C3" s="12" t="s">
        <v>43</v>
      </c>
      <c r="D3" s="12" t="s">
        <v>44</v>
      </c>
      <c r="E3" s="12" t="s">
        <v>45</v>
      </c>
      <c r="F3" s="12" t="s">
        <v>46</v>
      </c>
      <c r="G3" s="12" t="s">
        <v>47</v>
      </c>
      <c r="H3" s="12" t="s">
        <v>48</v>
      </c>
      <c r="I3" s="12" t="s">
        <v>49</v>
      </c>
      <c r="J3" s="12" t="s">
        <v>50</v>
      </c>
      <c r="K3" s="12" t="s">
        <v>51</v>
      </c>
      <c r="L3" s="12" t="s">
        <v>52</v>
      </c>
      <c r="M3" s="12" t="s">
        <v>53</v>
      </c>
    </row>
    <row r="4" spans="1:13" ht="15" customHeight="1" x14ac:dyDescent="0.5">
      <c r="A4" s="13" t="s">
        <v>30</v>
      </c>
      <c r="B4" s="14">
        <v>15</v>
      </c>
      <c r="C4" s="14">
        <v>5</v>
      </c>
      <c r="D4" s="15">
        <f>IF(B4="","",Setup!$C$8+B4-C4)</f>
        <v>130</v>
      </c>
      <c r="E4" s="14">
        <v>1200</v>
      </c>
      <c r="F4" s="14">
        <v>400</v>
      </c>
      <c r="G4" s="14">
        <v>1800</v>
      </c>
      <c r="H4" s="14">
        <v>3000</v>
      </c>
      <c r="I4" s="15">
        <f>IF(B4="","",Setup!$C$9-E4-F4+G4)</f>
        <v>24200</v>
      </c>
      <c r="J4" s="15">
        <f t="shared" ref="J4:J15" si="0">IF(B4="","",I4+H4)</f>
        <v>27200</v>
      </c>
      <c r="K4" s="16">
        <v>0.78</v>
      </c>
      <c r="L4" s="17">
        <v>72</v>
      </c>
      <c r="M4" s="14">
        <v>3500</v>
      </c>
    </row>
    <row r="5" spans="1:13" ht="15" customHeight="1" x14ac:dyDescent="0.5">
      <c r="A5" s="18" t="s">
        <v>54</v>
      </c>
      <c r="B5" s="19">
        <v>18</v>
      </c>
      <c r="C5" s="19">
        <v>4</v>
      </c>
      <c r="D5" s="20">
        <f t="shared" ref="D5:D15" si="1">IF(B5="","",D4+B5-C5)</f>
        <v>144</v>
      </c>
      <c r="E5" s="19">
        <v>900</v>
      </c>
      <c r="F5" s="19">
        <v>300</v>
      </c>
      <c r="G5" s="19">
        <v>2200</v>
      </c>
      <c r="H5" s="19">
        <v>3600</v>
      </c>
      <c r="I5" s="20">
        <f t="shared" ref="I5:I15" si="2">IF(B5="","",I4-E5-F5+G5)</f>
        <v>25200</v>
      </c>
      <c r="J5" s="20">
        <f t="shared" si="0"/>
        <v>28800</v>
      </c>
      <c r="K5" s="21">
        <v>0.79</v>
      </c>
      <c r="L5" s="22">
        <v>75</v>
      </c>
      <c r="M5" s="19">
        <v>3000</v>
      </c>
    </row>
    <row r="6" spans="1:13" ht="15" customHeight="1" x14ac:dyDescent="0.5">
      <c r="A6" s="13" t="s">
        <v>55</v>
      </c>
      <c r="B6" s="14">
        <v>20</v>
      </c>
      <c r="C6" s="14">
        <v>6</v>
      </c>
      <c r="D6" s="15">
        <f t="shared" si="1"/>
        <v>158</v>
      </c>
      <c r="E6" s="14">
        <v>1500</v>
      </c>
      <c r="F6" s="14">
        <v>500</v>
      </c>
      <c r="G6" s="14">
        <v>2600</v>
      </c>
      <c r="H6" s="14">
        <v>4000</v>
      </c>
      <c r="I6" s="15">
        <f t="shared" si="2"/>
        <v>25800</v>
      </c>
      <c r="J6" s="15">
        <f t="shared" si="0"/>
        <v>29800</v>
      </c>
      <c r="K6" s="16">
        <v>0.79</v>
      </c>
      <c r="L6" s="17">
        <v>74</v>
      </c>
      <c r="M6" s="14">
        <v>4200</v>
      </c>
    </row>
    <row r="7" spans="1:13" ht="15" customHeight="1" x14ac:dyDescent="0.5">
      <c r="A7" s="41" t="s">
        <v>110</v>
      </c>
      <c r="B7" s="19"/>
      <c r="C7" s="19"/>
      <c r="D7" s="20" t="str">
        <f>IF(B7="","",D6+B7-C7)</f>
        <v/>
      </c>
      <c r="E7" s="19"/>
      <c r="F7" s="19"/>
      <c r="G7" s="19"/>
      <c r="H7" s="19"/>
      <c r="I7" s="20" t="str">
        <f t="shared" si="2"/>
        <v/>
      </c>
      <c r="J7" s="20" t="str">
        <f t="shared" si="0"/>
        <v/>
      </c>
      <c r="K7" s="21"/>
      <c r="L7" s="22"/>
      <c r="M7" s="19"/>
    </row>
    <row r="8" spans="1:13" ht="15" customHeight="1" x14ac:dyDescent="0.5">
      <c r="A8" s="13"/>
      <c r="B8" s="14"/>
      <c r="C8" s="14"/>
      <c r="D8" s="15" t="str">
        <f t="shared" si="1"/>
        <v/>
      </c>
      <c r="E8" s="14"/>
      <c r="F8" s="14"/>
      <c r="G8" s="14"/>
      <c r="H8" s="14"/>
      <c r="I8" s="15" t="str">
        <f t="shared" si="2"/>
        <v/>
      </c>
      <c r="J8" s="15" t="str">
        <f t="shared" si="0"/>
        <v/>
      </c>
      <c r="K8" s="16"/>
      <c r="L8" s="17"/>
      <c r="M8" s="14"/>
    </row>
    <row r="9" spans="1:13" ht="15" customHeight="1" x14ac:dyDescent="0.5">
      <c r="A9" s="18"/>
      <c r="B9" s="19"/>
      <c r="C9" s="19"/>
      <c r="D9" s="20" t="str">
        <f t="shared" si="1"/>
        <v/>
      </c>
      <c r="E9" s="19"/>
      <c r="F9" s="19"/>
      <c r="G9" s="19"/>
      <c r="H9" s="19"/>
      <c r="I9" s="20" t="str">
        <f t="shared" si="2"/>
        <v/>
      </c>
      <c r="J9" s="20" t="str">
        <f t="shared" si="0"/>
        <v/>
      </c>
      <c r="K9" s="21"/>
      <c r="L9" s="22"/>
      <c r="M9" s="19"/>
    </row>
    <row r="10" spans="1:13" ht="15" customHeight="1" x14ac:dyDescent="0.5">
      <c r="A10" s="13"/>
      <c r="B10" s="14"/>
      <c r="C10" s="14"/>
      <c r="D10" s="15" t="str">
        <f t="shared" si="1"/>
        <v/>
      </c>
      <c r="E10" s="14"/>
      <c r="F10" s="14"/>
      <c r="G10" s="14"/>
      <c r="H10" s="14"/>
      <c r="I10" s="15" t="str">
        <f t="shared" si="2"/>
        <v/>
      </c>
      <c r="J10" s="15" t="str">
        <f t="shared" si="0"/>
        <v/>
      </c>
      <c r="K10" s="16"/>
      <c r="L10" s="17"/>
      <c r="M10" s="14"/>
    </row>
    <row r="11" spans="1:13" ht="15" customHeight="1" x14ac:dyDescent="0.5">
      <c r="A11" s="18"/>
      <c r="B11" s="19"/>
      <c r="C11" s="19"/>
      <c r="D11" s="20" t="str">
        <f t="shared" si="1"/>
        <v/>
      </c>
      <c r="E11" s="19"/>
      <c r="F11" s="19"/>
      <c r="G11" s="19"/>
      <c r="H11" s="19"/>
      <c r="I11" s="20" t="str">
        <f t="shared" si="2"/>
        <v/>
      </c>
      <c r="J11" s="20" t="str">
        <f t="shared" si="0"/>
        <v/>
      </c>
      <c r="K11" s="21"/>
      <c r="L11" s="22"/>
      <c r="M11" s="19"/>
    </row>
    <row r="12" spans="1:13" ht="15" customHeight="1" x14ac:dyDescent="0.5">
      <c r="A12" s="13"/>
      <c r="B12" s="14"/>
      <c r="C12" s="14"/>
      <c r="D12" s="15" t="str">
        <f t="shared" si="1"/>
        <v/>
      </c>
      <c r="E12" s="14"/>
      <c r="F12" s="14"/>
      <c r="G12" s="14"/>
      <c r="H12" s="14"/>
      <c r="I12" s="15" t="str">
        <f t="shared" si="2"/>
        <v/>
      </c>
      <c r="J12" s="15" t="str">
        <f t="shared" si="0"/>
        <v/>
      </c>
      <c r="K12" s="16"/>
      <c r="L12" s="17"/>
      <c r="M12" s="14"/>
    </row>
    <row r="13" spans="1:13" ht="15" customHeight="1" x14ac:dyDescent="0.5">
      <c r="A13" s="18"/>
      <c r="B13" s="19"/>
      <c r="C13" s="19"/>
      <c r="D13" s="20" t="str">
        <f t="shared" si="1"/>
        <v/>
      </c>
      <c r="E13" s="19"/>
      <c r="F13" s="19"/>
      <c r="G13" s="19"/>
      <c r="H13" s="19"/>
      <c r="I13" s="20" t="str">
        <f t="shared" si="2"/>
        <v/>
      </c>
      <c r="J13" s="20" t="str">
        <f t="shared" si="0"/>
        <v/>
      </c>
      <c r="K13" s="21"/>
      <c r="L13" s="22"/>
      <c r="M13" s="19"/>
    </row>
    <row r="14" spans="1:13" ht="15" customHeight="1" x14ac:dyDescent="0.5">
      <c r="A14" s="13"/>
      <c r="B14" s="14"/>
      <c r="C14" s="14"/>
      <c r="D14" s="15" t="str">
        <f t="shared" si="1"/>
        <v/>
      </c>
      <c r="E14" s="14"/>
      <c r="F14" s="14"/>
      <c r="G14" s="14"/>
      <c r="H14" s="14"/>
      <c r="I14" s="15" t="str">
        <f t="shared" si="2"/>
        <v/>
      </c>
      <c r="J14" s="15" t="str">
        <f t="shared" si="0"/>
        <v/>
      </c>
      <c r="K14" s="16"/>
      <c r="L14" s="17"/>
      <c r="M14" s="14"/>
    </row>
    <row r="15" spans="1:13" ht="15" customHeight="1" x14ac:dyDescent="0.5">
      <c r="A15" s="18"/>
      <c r="B15" s="19"/>
      <c r="C15" s="19"/>
      <c r="D15" s="20" t="str">
        <f t="shared" si="1"/>
        <v/>
      </c>
      <c r="E15" s="19"/>
      <c r="F15" s="19"/>
      <c r="G15" s="19"/>
      <c r="H15" s="19"/>
      <c r="I15" s="20" t="str">
        <f t="shared" si="2"/>
        <v/>
      </c>
      <c r="J15" s="20" t="str">
        <f t="shared" si="0"/>
        <v/>
      </c>
      <c r="K15" s="21"/>
      <c r="L15" s="22"/>
      <c r="M15" s="19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16"/>
  <sheetViews>
    <sheetView showGridLines="0" zoomScaleNormal="100" workbookViewId="0">
      <selection activeCell="H11" sqref="H11"/>
    </sheetView>
  </sheetViews>
  <sheetFormatPr defaultColWidth="8.703125" defaultRowHeight="14.35" x14ac:dyDescent="0.5"/>
  <cols>
    <col min="1" max="1" width="22" customWidth="1"/>
    <col min="2" max="2" width="10" customWidth="1"/>
    <col min="3" max="3" width="17.5859375" bestFit="1" customWidth="1"/>
    <col min="4" max="9" width="9" customWidth="1"/>
    <col min="10" max="10" width="20" customWidth="1"/>
    <col min="11" max="11" width="8" customWidth="1"/>
    <col min="12" max="12" width="14" customWidth="1"/>
    <col min="13" max="13" width="6" customWidth="1"/>
  </cols>
  <sheetData>
    <row r="1" spans="1:20" ht="39.75" customHeight="1" x14ac:dyDescent="0.5"/>
    <row r="2" spans="1:20" ht="19.7" customHeight="1" x14ac:dyDescent="0.6">
      <c r="A2" s="1" t="s">
        <v>56</v>
      </c>
      <c r="B2" s="1"/>
    </row>
    <row r="3" spans="1:20" ht="15" customHeight="1" x14ac:dyDescent="0.5">
      <c r="A3" s="2" t="str">
        <f>Setup!C4&amp;" — "&amp;Setup!C5&amp;" ("&amp;Setup!C6&amp;")"</f>
        <v>Your Startup GmbH — SaaS / B2B (Seed / Early Traction)</v>
      </c>
      <c r="B3" s="2"/>
    </row>
    <row r="4" spans="1:20" ht="15" customHeight="1" x14ac:dyDescent="0.5">
      <c r="P4" s="23" t="s">
        <v>57</v>
      </c>
      <c r="Q4" s="23" t="s">
        <v>58</v>
      </c>
      <c r="R4" s="23" t="s">
        <v>59</v>
      </c>
      <c r="S4" s="23" t="s">
        <v>60</v>
      </c>
      <c r="T4" s="23" t="s">
        <v>61</v>
      </c>
    </row>
    <row r="5" spans="1:20" ht="15" customHeight="1" x14ac:dyDescent="0.5">
      <c r="B5" s="24" t="s">
        <v>62</v>
      </c>
      <c r="C5" s="24">
        <f>COUNT(Input!B4:B15)</f>
        <v>3</v>
      </c>
      <c r="E5" t="str">
        <f>IF(OR(B11&gt;B10,B14&lt;0, L15&gt;1),"⚠ Data Warning: this month's figures look outside realistic ranges (churn, MRR movements, or revenue at risk) — please check Input","")</f>
        <v/>
      </c>
      <c r="P5" s="25">
        <f>IF(Input!B4="","",(Input!D4-Input!B4)/(Setup!$C$8))</f>
        <v>0.95833333333333337</v>
      </c>
      <c r="Q5" s="25">
        <f>IF(Input!B4="","",Input!I4/(Setup!$C$9))</f>
        <v>1.0083333333333333</v>
      </c>
      <c r="R5" s="25">
        <f>IF(Input!B4="","",(Input!I4-Input!G4)/(Setup!$C$9))</f>
        <v>0.93333333333333335</v>
      </c>
      <c r="S5" s="25">
        <f>IF(Input!B4="","",Input!C4/(Setup!$C$8))</f>
        <v>4.1666666666666664E-2</v>
      </c>
      <c r="T5" s="25">
        <f>IF(Input!B4="","",Input!M4/Input!J4)</f>
        <v>0.12867647058823528</v>
      </c>
    </row>
    <row r="6" spans="1:20" ht="15" customHeight="1" x14ac:dyDescent="0.5">
      <c r="P6" s="25">
        <f>IF(Input!B5="","",(Input!D5-Input!B5)/(Input!D4))</f>
        <v>0.96923076923076923</v>
      </c>
      <c r="Q6" s="25">
        <f>IF(Input!B5="","",Input!I5/(Input!I4))</f>
        <v>1.0413223140495869</v>
      </c>
      <c r="R6" s="25">
        <f>IF(Input!B5="","",(Input!I5-Input!G5)/(Input!I4))</f>
        <v>0.95041322314049592</v>
      </c>
      <c r="S6" s="25">
        <f>IF(Input!B5="","",Input!C5/(Input!D4))</f>
        <v>3.0769230769230771E-2</v>
      </c>
      <c r="T6" s="25">
        <f>IF(Input!B5="","",Input!M5/Input!J5)</f>
        <v>0.10416666666666667</v>
      </c>
    </row>
    <row r="7" spans="1:20" ht="15" customHeight="1" x14ac:dyDescent="0.5">
      <c r="B7" s="26" t="s">
        <v>63</v>
      </c>
      <c r="J7" s="26" t="s">
        <v>64</v>
      </c>
      <c r="P7" s="25">
        <f>IF(Input!B6="","",(Input!D6-Input!B6)/(Input!D5))</f>
        <v>0.95833333333333337</v>
      </c>
      <c r="Q7" s="25">
        <f>IF(Input!B6="","",Input!I6/(Input!I5))</f>
        <v>1.0238095238095237</v>
      </c>
      <c r="R7" s="25">
        <f>IF(Input!B6="","",(Input!I6-Input!G6)/(Input!I5))</f>
        <v>0.92063492063492058</v>
      </c>
      <c r="S7" s="25">
        <f>IF(Input!B6="","",Input!C6/(Input!D5))</f>
        <v>4.1666666666666664E-2</v>
      </c>
      <c r="T7" s="25">
        <f>IF(Input!B6="","",Input!M6/Input!J6)</f>
        <v>0.14093959731543623</v>
      </c>
    </row>
    <row r="8" spans="1:20" ht="15" customHeight="1" x14ac:dyDescent="0.5">
      <c r="P8" s="25" t="str">
        <f>IF(Input!B7="","",(Input!D7-Input!B7)/(Input!D6))</f>
        <v/>
      </c>
      <c r="Q8" s="25" t="str">
        <f>IF(Input!B7="","",Input!I7/(Input!I6))</f>
        <v/>
      </c>
      <c r="R8" s="25" t="str">
        <f>IF(Input!B7="","",(Input!I7-Input!G7)/(Input!I6))</f>
        <v/>
      </c>
      <c r="S8" s="25" t="str">
        <f>IF(Input!B7="","",Input!C7/(Input!D6))</f>
        <v/>
      </c>
      <c r="T8" s="25" t="str">
        <f>IF(Input!B7="","",Input!M7/Input!J7)</f>
        <v/>
      </c>
    </row>
    <row r="9" spans="1:20" ht="17.350000000000001" customHeight="1" x14ac:dyDescent="0.5">
      <c r="A9" s="23" t="s">
        <v>65</v>
      </c>
      <c r="B9" s="27">
        <f>IF($C$5=0,0,(INDEX(Input!D4:D15,$C$5)-INDEX(Input!B4:B15,$C$5))/(IF($C$5&lt;=1,Setup!$C$8,INDEX(Input!D4:D15,$C$5-1))))</f>
        <v>0.95833333333333337</v>
      </c>
      <c r="J9" s="39" t="s">
        <v>66</v>
      </c>
      <c r="K9" s="38"/>
      <c r="L9" s="43">
        <v>40000</v>
      </c>
      <c r="M9" s="44"/>
      <c r="P9" s="25" t="str">
        <f>IF(Input!B8="","",(Input!D8-Input!B8)/(Input!D7))</f>
        <v/>
      </c>
      <c r="Q9" s="25" t="str">
        <f>IF(Input!B8="","",Input!I8/(Input!I7))</f>
        <v/>
      </c>
      <c r="R9" s="25" t="str">
        <f>IF(Input!B8="","",(Input!I8-Input!G8)/(Input!I7))</f>
        <v/>
      </c>
      <c r="S9" s="25" t="str">
        <f>IF(Input!B8="","",Input!C8/(Input!D7))</f>
        <v/>
      </c>
      <c r="T9" s="25" t="str">
        <f>IF(Input!B8="","",Input!M8/Input!J8)</f>
        <v/>
      </c>
    </row>
    <row r="10" spans="1:20" ht="15" customHeight="1" x14ac:dyDescent="0.5">
      <c r="A10" s="23" t="s">
        <v>67</v>
      </c>
      <c r="B10" s="27">
        <f>IF($C$5=0,0,INDEX(Input!I4:I15,$C$5)/(IF($C$5&lt;=1,Setup!$C$9,INDEX(Input!I4:I15,$C$5-1))))</f>
        <v>1.0238095238095237</v>
      </c>
      <c r="P10" s="25" t="str">
        <f>IF(Input!B9="","",(Input!D9-Input!B9)/(Input!D8))</f>
        <v/>
      </c>
      <c r="Q10" s="25" t="str">
        <f>IF(Input!B9="","",Input!I9/(Input!I8))</f>
        <v/>
      </c>
      <c r="R10" s="25" t="str">
        <f>IF(Input!B9="","",(Input!I9-Input!G9)/(Input!I8))</f>
        <v/>
      </c>
      <c r="S10" s="25" t="str">
        <f>IF(Input!B9="","",Input!C9/(Input!D8))</f>
        <v/>
      </c>
      <c r="T10" s="25" t="str">
        <f>IF(Input!B9="","",Input!M9/Input!J9)</f>
        <v/>
      </c>
    </row>
    <row r="11" spans="1:20" ht="17.350000000000001" customHeight="1" x14ac:dyDescent="0.8">
      <c r="A11" s="23" t="s">
        <v>68</v>
      </c>
      <c r="B11" s="27">
        <f>IF($C$5=0,0,(INDEX(Input!I4:I15,$C$5)-INDEX(Input!G4:G15,$C$5))/(IF($C$5&lt;=1,Setup!$C$9,INDEX(Input!I4:I15,$C$5-1))))</f>
        <v>0.92063492063492058</v>
      </c>
      <c r="C11" s="36"/>
      <c r="J11" s="39" t="s">
        <v>47</v>
      </c>
      <c r="K11" s="38"/>
      <c r="L11" s="37">
        <f>IF($C$5=0,"-",INDEX(Input!G4:G15,$C$5))</f>
        <v>2600</v>
      </c>
      <c r="M11" s="38"/>
      <c r="P11" s="25" t="str">
        <f>IF(Input!B10="","",(Input!D10-Input!B10)/(Input!D9))</f>
        <v/>
      </c>
      <c r="Q11" s="25" t="str">
        <f>IF(Input!B10="","",Input!I10/(Input!I9))</f>
        <v/>
      </c>
      <c r="R11" s="25" t="str">
        <f>IF(Input!B10="","",(Input!I10-Input!G10)/(Input!I9))</f>
        <v/>
      </c>
      <c r="S11" s="25" t="str">
        <f>IF(Input!B10="","",Input!C10/(Input!D9))</f>
        <v/>
      </c>
      <c r="T11" s="25" t="str">
        <f>IF(Input!B10="","",Input!M10/Input!J10)</f>
        <v/>
      </c>
    </row>
    <row r="12" spans="1:20" ht="15" customHeight="1" x14ac:dyDescent="0.5">
      <c r="A12" s="23" t="s">
        <v>52</v>
      </c>
      <c r="B12" s="27">
        <f>IF($C$5=0,0,(INDEX(Input!L4:L15,$C$5))/100)</f>
        <v>0.74</v>
      </c>
      <c r="P12" s="25" t="str">
        <f>IF(Input!B11="","",(Input!D11-Input!B11)/(Input!D10))</f>
        <v/>
      </c>
      <c r="Q12" s="25" t="str">
        <f>IF(Input!B11="","",Input!I11/(Input!I10))</f>
        <v/>
      </c>
      <c r="R12" s="25" t="str">
        <f>IF(Input!B11="","",(Input!I11-Input!G11)/(Input!I10))</f>
        <v/>
      </c>
      <c r="S12" s="25" t="str">
        <f>IF(Input!B11="","",Input!C11/(Input!D10))</f>
        <v/>
      </c>
      <c r="T12" s="25" t="str">
        <f>IF(Input!B11="","",Input!M11/Input!J11)</f>
        <v/>
      </c>
    </row>
    <row r="13" spans="1:20" ht="17.350000000000001" customHeight="1" x14ac:dyDescent="0.5">
      <c r="A13" s="23" t="s">
        <v>69</v>
      </c>
      <c r="B13" s="27">
        <f>IF($C$5=0,0,1-(INDEX(Input!C4:C15,$C$5)/(IF($C$5&lt;=1,Setup!$C$8,INDEX(Input!D4:D15,$C$5-1)))))</f>
        <v>0.95833333333333337</v>
      </c>
      <c r="J13" s="39" t="s">
        <v>70</v>
      </c>
      <c r="K13" s="38"/>
      <c r="L13" s="43">
        <f>IF($C$5=0,"-",INDEX(Input!M4:M15,$C$5))</f>
        <v>4200</v>
      </c>
      <c r="M13" s="44"/>
      <c r="P13" s="25" t="str">
        <f>IF(Input!B12="","",(Input!D12-Input!B12)/(Input!D11))</f>
        <v/>
      </c>
      <c r="Q13" s="25" t="str">
        <f>IF(Input!B12="","",Input!I12/(Input!I11))</f>
        <v/>
      </c>
      <c r="R13" s="25" t="str">
        <f>IF(Input!B12="","",(Input!I12-Input!G12)/(Input!I11))</f>
        <v/>
      </c>
      <c r="S13" s="25" t="str">
        <f>IF(Input!B12="","",Input!C12/(Input!D11))</f>
        <v/>
      </c>
      <c r="T13" s="25" t="str">
        <f>IF(Input!B12="","",Input!M12/Input!J12)</f>
        <v/>
      </c>
    </row>
    <row r="14" spans="1:20" ht="15" customHeight="1" x14ac:dyDescent="0.5">
      <c r="A14" s="23" t="s">
        <v>71</v>
      </c>
      <c r="B14" s="27">
        <f>IF($C$5=0,0,1-(INDEX(Input!M4:M15,$C$5)/(INDEX(Input!J4:J15,$C$5))))</f>
        <v>0.85906040268456374</v>
      </c>
      <c r="P14" s="25" t="str">
        <f>IF(Input!B13="","",(Input!D13-Input!B13)/(Input!D12))</f>
        <v/>
      </c>
      <c r="Q14" s="25" t="str">
        <f>IF(Input!B13="","",Input!I13/(Input!I12))</f>
        <v/>
      </c>
      <c r="R14" s="25" t="str">
        <f>IF(Input!B13="","",(Input!I13-Input!G13)/(Input!I12))</f>
        <v/>
      </c>
      <c r="S14" s="25" t="str">
        <f>IF(Input!B13="","",Input!C13/(Input!D12))</f>
        <v/>
      </c>
      <c r="T14" s="25" t="str">
        <f>IF(Input!B13="","",Input!M13/Input!J13)</f>
        <v/>
      </c>
    </row>
    <row r="15" spans="1:20" ht="17.350000000000001" customHeight="1" x14ac:dyDescent="0.5">
      <c r="J15" s="39" t="s">
        <v>60</v>
      </c>
      <c r="K15" s="38"/>
      <c r="L15" s="40">
        <f>IF($C$5=0,"-",INDEX(Input!C4:C15,$C$5)/(IF($C$5&lt;=1,Setup!$C$8,INDEX(Input!D4:D15,$C$5-1))))</f>
        <v>4.1666666666666664E-2</v>
      </c>
      <c r="M15" s="38"/>
      <c r="P15" s="25" t="str">
        <f>IF(Input!B14="","",(Input!D14-Input!B14)/(Input!D13))</f>
        <v/>
      </c>
      <c r="Q15" s="25" t="str">
        <f>IF(Input!B14="","",Input!I14/(Input!I13))</f>
        <v/>
      </c>
      <c r="R15" s="25" t="str">
        <f>IF(Input!B14="","",(Input!I14-Input!G14)/(Input!I13))</f>
        <v/>
      </c>
      <c r="S15" s="25" t="str">
        <f>IF(Input!B14="","",Input!C14/(Input!D13))</f>
        <v/>
      </c>
      <c r="T15" s="25" t="str">
        <f>IF(Input!B14="","",Input!M14/Input!J14)</f>
        <v/>
      </c>
    </row>
    <row r="16" spans="1:20" ht="15" customHeight="1" x14ac:dyDescent="0.5">
      <c r="P16" s="25" t="str">
        <f>IF(Input!B15="","",(Input!D15-Input!B15)/(Input!D14))</f>
        <v/>
      </c>
      <c r="Q16" s="25" t="str">
        <f>IF(Input!B15="","",Input!I15/(Input!I14))</f>
        <v/>
      </c>
      <c r="R16" s="25" t="str">
        <f>IF(Input!B15="","",(Input!I15-Input!G15)/(Input!I14))</f>
        <v/>
      </c>
      <c r="S16" s="25" t="str">
        <f>IF(Input!B15="","",Input!C15/(Input!D14))</f>
        <v/>
      </c>
      <c r="T16" s="25" t="str">
        <f>IF(Input!B15="","",Input!M15/Input!J15)</f>
        <v/>
      </c>
    </row>
  </sheetData>
  <mergeCells count="8">
    <mergeCell ref="L9:M9"/>
    <mergeCell ref="J9:K9"/>
    <mergeCell ref="J11:K11"/>
    <mergeCell ref="J15:K15"/>
    <mergeCell ref="L15:M15"/>
    <mergeCell ref="L11:M11"/>
    <mergeCell ref="J13:K13"/>
    <mergeCell ref="L13:M13"/>
  </mergeCells>
  <conditionalFormatting sqref="L11:M11">
    <cfRule type="expression" dxfId="22" priority="12">
      <formula>AND(ISNUMBER($L$11),$L$11&gt;0)</formula>
    </cfRule>
    <cfRule type="expression" dxfId="21" priority="13">
      <formula>AND(ISNUMBER($L$11),$L$11&lt;=0)</formula>
    </cfRule>
  </conditionalFormatting>
  <conditionalFormatting sqref="L15:M15">
    <cfRule type="expression" dxfId="20" priority="14">
      <formula>AND(ISNUMBER($L$15),$L$15&lt;0.03)</formula>
    </cfRule>
    <cfRule type="expression" dxfId="19" priority="15">
      <formula>AND(ISNUMBER($L$15),$L$15&gt;=0.03,$L$15&lt;0.07)</formula>
    </cfRule>
    <cfRule type="expression" dxfId="18" priority="16">
      <formula>AND(ISNUMBER($L$15),$L$15&gt;=0.07)</formula>
    </cfRule>
  </conditionalFormatting>
  <conditionalFormatting sqref="E5">
    <cfRule type="expression" dxfId="17" priority="7">
      <formula>$E$5&lt;&gt;""</formula>
    </cfRule>
  </conditionalFormatting>
  <conditionalFormatting sqref="L9:M9">
    <cfRule type="expression" dxfId="16" priority="4">
      <formula>AND(ISNUMBER($L$9),$L$9&gt;=3000)</formula>
    </cfRule>
    <cfRule type="expression" dxfId="15" priority="5">
      <formula>AND(ISNUMBER($L$9),$L$9&gt;=1500,$L$9&lt;3000)</formula>
    </cfRule>
    <cfRule type="expression" dxfId="14" priority="6">
      <formula>AND(ISNUMBER($L$9),$L$9&lt;1500)</formula>
    </cfRule>
  </conditionalFormatting>
  <conditionalFormatting sqref="L13:M13">
    <cfRule type="expression" dxfId="13" priority="1">
      <formula>AND(ISNUMBER($L$13),$L$13&lt;5000)</formula>
    </cfRule>
    <cfRule type="expression" dxfId="12" priority="3">
      <formula>AND(ISNUMBER($L$13),$L$13&gt;=5000)</formula>
    </cfRule>
  </conditionalFormatting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G38"/>
  <sheetViews>
    <sheetView showGridLines="0" zoomScaleNormal="100" workbookViewId="0">
      <selection activeCell="D11" sqref="D11:E11"/>
    </sheetView>
  </sheetViews>
  <sheetFormatPr defaultColWidth="8.703125" defaultRowHeight="14.35" x14ac:dyDescent="0.5"/>
  <cols>
    <col min="1" max="1" width="3" customWidth="1"/>
    <col min="2" max="9" width="13" customWidth="1"/>
  </cols>
  <sheetData>
    <row r="1" spans="2:7" ht="39.75" customHeight="1" x14ac:dyDescent="0.5"/>
    <row r="2" spans="2:7" ht="19.7" customHeight="1" x14ac:dyDescent="0.6">
      <c r="B2" s="1" t="str">
        <f>Setup!C4</f>
        <v>Your Startup GmbH</v>
      </c>
    </row>
    <row r="3" spans="2:7" ht="15" customHeight="1" x14ac:dyDescent="0.5">
      <c r="B3" s="2" t="str">
        <f>"Customer Success &amp; Retention Summary — "&amp;Setup!C5&amp;" | "&amp;Setup!C6</f>
        <v>Customer Success &amp; Retention Summary — SaaS / B2B | Seed / Early Traction</v>
      </c>
    </row>
    <row r="5" spans="2:7" ht="15" customHeight="1" x14ac:dyDescent="0.5">
      <c r="B5" s="26" t="s">
        <v>64</v>
      </c>
    </row>
    <row r="7" spans="2:7" ht="17.350000000000001" customHeight="1" x14ac:dyDescent="0.5">
      <c r="B7" s="39" t="s">
        <v>66</v>
      </c>
      <c r="C7" s="38"/>
      <c r="D7" s="37">
        <f>Dashboard!L9</f>
        <v>40000</v>
      </c>
      <c r="E7" s="38"/>
    </row>
    <row r="9" spans="2:7" ht="17.350000000000001" customHeight="1" x14ac:dyDescent="0.5">
      <c r="B9" s="39" t="s">
        <v>47</v>
      </c>
      <c r="C9" s="38"/>
      <c r="D9" s="37">
        <f>Dashboard!L11</f>
        <v>2600</v>
      </c>
      <c r="E9" s="38"/>
    </row>
    <row r="11" spans="2:7" ht="17.350000000000001" customHeight="1" x14ac:dyDescent="0.5">
      <c r="B11" s="39" t="s">
        <v>70</v>
      </c>
      <c r="C11" s="38"/>
      <c r="D11" s="37">
        <f>Dashboard!L13</f>
        <v>4200</v>
      </c>
      <c r="E11" s="38"/>
    </row>
    <row r="13" spans="2:7" ht="17.350000000000001" customHeight="1" x14ac:dyDescent="0.5">
      <c r="B13" s="39" t="s">
        <v>60</v>
      </c>
      <c r="C13" s="38"/>
      <c r="D13" s="40">
        <f>Dashboard!L15</f>
        <v>4.1666666666666664E-2</v>
      </c>
      <c r="E13" s="38"/>
    </row>
    <row r="16" spans="2:7" ht="15" customHeight="1" x14ac:dyDescent="0.5">
      <c r="B16" s="26" t="s">
        <v>72</v>
      </c>
      <c r="F16" s="26"/>
      <c r="G16" s="26" t="s">
        <v>73</v>
      </c>
    </row>
    <row r="38" spans="2:2" ht="15" customHeight="1" x14ac:dyDescent="0.5">
      <c r="B38" s="28" t="s">
        <v>74</v>
      </c>
    </row>
  </sheetData>
  <mergeCells count="8">
    <mergeCell ref="B13:C13"/>
    <mergeCell ref="D7:E7"/>
    <mergeCell ref="B7:C7"/>
    <mergeCell ref="B11:C11"/>
    <mergeCell ref="D11:E11"/>
    <mergeCell ref="D13:E13"/>
    <mergeCell ref="B9:C9"/>
    <mergeCell ref="D9:E9"/>
  </mergeCells>
  <conditionalFormatting sqref="D9:E9">
    <cfRule type="expression" dxfId="49" priority="2">
      <formula>AND(ISNUMBER($D$9),$D$9&gt;0)</formula>
    </cfRule>
    <cfRule type="expression" dxfId="48" priority="3">
      <formula>AND(ISNUMBER($D$9),$D$9&lt;=0)</formula>
    </cfRule>
  </conditionalFormatting>
  <conditionalFormatting sqref="D13:E13">
    <cfRule type="expression" dxfId="47" priority="4">
      <formula>AND(ISNUMBER($D$13),$D$13&lt;0.03)</formula>
    </cfRule>
    <cfRule type="expression" dxfId="46" priority="5">
      <formula>AND(ISNUMBER($D$13),$D$13&gt;=0.03,$D$13&lt;0.07)</formula>
    </cfRule>
    <cfRule type="expression" dxfId="45" priority="6">
      <formula>AND(ISNUMBER($D$13),$D$13&gt;=0.07)</formula>
    </cfRule>
  </conditionalFormatting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C17"/>
  <sheetViews>
    <sheetView showGridLines="0" topLeftCell="A3" zoomScaleNormal="100" workbookViewId="0"/>
  </sheetViews>
  <sheetFormatPr defaultColWidth="8.703125" defaultRowHeight="14.35" x14ac:dyDescent="0.5"/>
  <cols>
    <col min="1" max="1" width="3" customWidth="1"/>
    <col min="2" max="2" width="26" customWidth="1"/>
    <col min="3" max="3" width="75" customWidth="1"/>
  </cols>
  <sheetData>
    <row r="1" spans="2:3" ht="39.75" customHeight="1" x14ac:dyDescent="0.5"/>
    <row r="2" spans="2:3" ht="19.7" customHeight="1" x14ac:dyDescent="0.6">
      <c r="B2" s="1" t="s">
        <v>75</v>
      </c>
    </row>
    <row r="3" spans="2:3" ht="15" customHeight="1" x14ac:dyDescent="0.5">
      <c r="B3" s="2" t="s">
        <v>76</v>
      </c>
    </row>
    <row r="5" spans="2:3" ht="15" customHeight="1" x14ac:dyDescent="0.5">
      <c r="B5" s="29" t="s">
        <v>77</v>
      </c>
      <c r="C5" s="29" t="s">
        <v>78</v>
      </c>
    </row>
    <row r="6" spans="2:3" ht="26.85" customHeight="1" x14ac:dyDescent="0.5">
      <c r="B6" s="30" t="s">
        <v>79</v>
      </c>
      <c r="C6" s="31" t="s">
        <v>80</v>
      </c>
    </row>
    <row r="7" spans="2:3" ht="26.85" customHeight="1" x14ac:dyDescent="0.5">
      <c r="B7" s="32" t="s">
        <v>81</v>
      </c>
      <c r="C7" s="33" t="s">
        <v>82</v>
      </c>
    </row>
    <row r="8" spans="2:3" ht="39.6" customHeight="1" x14ac:dyDescent="0.5">
      <c r="B8" s="30" t="s">
        <v>83</v>
      </c>
      <c r="C8" s="31" t="s">
        <v>84</v>
      </c>
    </row>
    <row r="9" spans="2:3" ht="26.85" customHeight="1" x14ac:dyDescent="0.5">
      <c r="B9" s="32" t="s">
        <v>85</v>
      </c>
      <c r="C9" s="33" t="s">
        <v>86</v>
      </c>
    </row>
    <row r="10" spans="2:3" ht="26.85" customHeight="1" x14ac:dyDescent="0.5">
      <c r="B10" s="30" t="s">
        <v>87</v>
      </c>
      <c r="C10" s="31" t="s">
        <v>88</v>
      </c>
    </row>
    <row r="11" spans="2:3" ht="26.85" customHeight="1" x14ac:dyDescent="0.5">
      <c r="B11" s="32" t="s">
        <v>47</v>
      </c>
      <c r="C11" s="33" t="s">
        <v>89</v>
      </c>
    </row>
    <row r="12" spans="2:3" ht="26.85" customHeight="1" x14ac:dyDescent="0.5">
      <c r="B12" s="30" t="s">
        <v>46</v>
      </c>
      <c r="C12" s="31" t="s">
        <v>90</v>
      </c>
    </row>
    <row r="13" spans="2:3" ht="39.6" customHeight="1" x14ac:dyDescent="0.5">
      <c r="B13" s="32" t="s">
        <v>70</v>
      </c>
      <c r="C13" s="33" t="s">
        <v>91</v>
      </c>
    </row>
    <row r="14" spans="2:3" ht="39.6" customHeight="1" x14ac:dyDescent="0.5">
      <c r="B14" s="30" t="s">
        <v>52</v>
      </c>
      <c r="C14" s="31" t="s">
        <v>92</v>
      </c>
    </row>
    <row r="15" spans="2:3" ht="26.85" customHeight="1" x14ac:dyDescent="0.5">
      <c r="B15" s="32" t="s">
        <v>93</v>
      </c>
      <c r="C15" s="33" t="s">
        <v>94</v>
      </c>
    </row>
    <row r="16" spans="2:3" ht="39.6" customHeight="1" x14ac:dyDescent="0.5">
      <c r="B16" s="30" t="s">
        <v>95</v>
      </c>
      <c r="C16" s="31" t="s">
        <v>96</v>
      </c>
    </row>
    <row r="17" spans="2:3" ht="26.85" customHeight="1" x14ac:dyDescent="0.5">
      <c r="B17" s="32" t="s">
        <v>50</v>
      </c>
      <c r="C17" s="33" t="s">
        <v>97</v>
      </c>
    </row>
  </sheetData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C14"/>
  <sheetViews>
    <sheetView showGridLines="0" zoomScaleNormal="100" workbookViewId="0">
      <selection activeCell="D14" sqref="D14"/>
    </sheetView>
  </sheetViews>
  <sheetFormatPr defaultColWidth="8.703125" defaultRowHeight="14.35" x14ac:dyDescent="0.5"/>
  <cols>
    <col min="1" max="1" width="3" customWidth="1"/>
    <col min="2" max="2" width="22" customWidth="1"/>
    <col min="3" max="3" width="40" customWidth="1"/>
  </cols>
  <sheetData>
    <row r="1" spans="2:3" ht="39.75" customHeight="1" x14ac:dyDescent="0.5"/>
    <row r="3" spans="2:3" ht="19.7" customHeight="1" x14ac:dyDescent="0.6">
      <c r="B3" s="1" t="s">
        <v>98</v>
      </c>
    </row>
    <row r="4" spans="2:3" ht="15" customHeight="1" x14ac:dyDescent="0.5">
      <c r="B4" s="2" t="s">
        <v>99</v>
      </c>
    </row>
    <row r="6" spans="2:3" ht="15" customHeight="1" x14ac:dyDescent="0.5">
      <c r="B6" s="34" t="s">
        <v>100</v>
      </c>
      <c r="C6" s="35" t="s">
        <v>101</v>
      </c>
    </row>
    <row r="7" spans="2:3" ht="15" customHeight="1" x14ac:dyDescent="0.5">
      <c r="B7" s="34" t="s">
        <v>102</v>
      </c>
      <c r="C7" s="45" t="s">
        <v>111</v>
      </c>
    </row>
    <row r="8" spans="2:3" ht="15" customHeight="1" x14ac:dyDescent="0.5">
      <c r="B8" s="34" t="s">
        <v>103</v>
      </c>
      <c r="C8" s="35" t="s">
        <v>104</v>
      </c>
    </row>
    <row r="9" spans="2:3" ht="15" customHeight="1" x14ac:dyDescent="0.5">
      <c r="B9" s="34" t="s">
        <v>105</v>
      </c>
      <c r="C9" s="46" t="s">
        <v>112</v>
      </c>
    </row>
    <row r="10" spans="2:3" ht="15" customHeight="1" x14ac:dyDescent="0.5">
      <c r="B10" s="34" t="s">
        <v>106</v>
      </c>
      <c r="C10" s="47" t="s">
        <v>113</v>
      </c>
    </row>
    <row r="11" spans="2:3" ht="15" customHeight="1" x14ac:dyDescent="0.5">
      <c r="B11" s="34" t="s">
        <v>107</v>
      </c>
      <c r="C11" s="46" t="s">
        <v>114</v>
      </c>
    </row>
    <row r="12" spans="2:3" ht="15" customHeight="1" x14ac:dyDescent="0.5">
      <c r="B12" s="34" t="s">
        <v>108</v>
      </c>
      <c r="C12" s="35"/>
    </row>
    <row r="14" spans="2:3" ht="15" customHeight="1" x14ac:dyDescent="0.5">
      <c r="B14" s="28" t="s">
        <v>109</v>
      </c>
    </row>
  </sheetData>
  <hyperlinks>
    <hyperlink ref="C9" r:id="rId1" xr:uid="{CFE31A2E-6A85-4010-B525-F62585ECE72F}"/>
    <hyperlink ref="C11" r:id="rId2" xr:uid="{EBA8F671-ED51-47A4-B923-FDB2C9FF3A7D}"/>
  </hyperlinks>
  <pageMargins left="0.75" right="0.75" top="1" bottom="1" header="0.511811023622047" footer="0.511811023622047"/>
  <pageSetup paperSize="9" orientation="portrait" horizontalDpi="300" verticalDpi="30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Intro</vt:lpstr>
      <vt:lpstr>Instructions</vt:lpstr>
      <vt:lpstr>Setup</vt:lpstr>
      <vt:lpstr>Input</vt:lpstr>
      <vt:lpstr>Dashboard</vt:lpstr>
      <vt:lpstr>Management Summary</vt:lpstr>
      <vt:lpstr>Glossary</vt:lpstr>
      <vt:lpstr>Contact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Marine Ekoro</cp:lastModifiedBy>
  <cp:revision>0</cp:revision>
  <dcterms:created xsi:type="dcterms:W3CDTF">2026-08-14T22:20:40Z</dcterms:created>
  <dcterms:modified xsi:type="dcterms:W3CDTF">2026-09-04T21:20:26Z</dcterms:modified>
  <dc:language>en-US</dc:language>
</cp:coreProperties>
</file>