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qfinfitgmbh-my.sharepoint.com/personal/marine_ekoro_eq-finfit_de/Documents/Clients/Fractional CFO/Werk1_Templates/"/>
    </mc:Choice>
  </mc:AlternateContent>
  <xr:revisionPtr revIDLastSave="291" documentId="8_{0DEB618F-CEFF-4AEB-A699-778F14419A9F}" xr6:coauthVersionLast="47" xr6:coauthVersionMax="47" xr10:uidLastSave="{3BDD4432-EA5C-4C47-A2FB-5B1D48874D83}"/>
  <bookViews>
    <workbookView xWindow="-93" yWindow="-93" windowWidth="25786" windowHeight="13866" tabRatio="500" xr2:uid="{00000000-000D-0000-FFFF-FFFF00000000}"/>
  </bookViews>
  <sheets>
    <sheet name="Intro" sheetId="8" r:id="rId1"/>
    <sheet name="Instructions" sheetId="1" r:id="rId2"/>
    <sheet name="Setup" sheetId="2" r:id="rId3"/>
    <sheet name="Monthly Input" sheetId="3" r:id="rId4"/>
    <sheet name="Dashboard" sheetId="4" r:id="rId5"/>
    <sheet name="Investor Summary" sheetId="5" r:id="rId6"/>
    <sheet name="Glossary" sheetId="6" r:id="rId7"/>
    <sheet name="Contact" sheetId="7" r:id="rId8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" i="3" l="1"/>
  <c r="B3" i="5"/>
  <c r="B2" i="5"/>
  <c r="P16" i="4"/>
  <c r="O16" i="4"/>
  <c r="N16" i="4"/>
  <c r="P15" i="4"/>
  <c r="O15" i="4"/>
  <c r="N15" i="4"/>
  <c r="P14" i="4"/>
  <c r="O14" i="4"/>
  <c r="N14" i="4"/>
  <c r="P13" i="4"/>
  <c r="O13" i="4"/>
  <c r="N13" i="4"/>
  <c r="P12" i="4"/>
  <c r="O12" i="4"/>
  <c r="N12" i="4"/>
  <c r="P11" i="4"/>
  <c r="O11" i="4"/>
  <c r="N11" i="4"/>
  <c r="P10" i="4"/>
  <c r="O10" i="4"/>
  <c r="N10" i="4"/>
  <c r="P9" i="4"/>
  <c r="O9" i="4"/>
  <c r="N9" i="4"/>
  <c r="P8" i="4"/>
  <c r="O8" i="4"/>
  <c r="N8" i="4"/>
  <c r="P7" i="4"/>
  <c r="O7" i="4"/>
  <c r="N7" i="4"/>
  <c r="P6" i="4"/>
  <c r="O6" i="4"/>
  <c r="N6" i="4"/>
  <c r="P5" i="4"/>
  <c r="O5" i="4"/>
  <c r="N5" i="4"/>
  <c r="C5" i="4"/>
  <c r="H16" i="4" s="1"/>
  <c r="B3" i="4"/>
  <c r="O15" i="3"/>
  <c r="I15" i="3"/>
  <c r="D15" i="3"/>
  <c r="J15" i="3" s="1"/>
  <c r="O14" i="3"/>
  <c r="I14" i="3"/>
  <c r="J14" i="3" s="1"/>
  <c r="D14" i="3"/>
  <c r="E14" i="3" s="1"/>
  <c r="O13" i="3"/>
  <c r="I13" i="3"/>
  <c r="D13" i="3"/>
  <c r="E13" i="3" s="1"/>
  <c r="O12" i="3"/>
  <c r="I12" i="3"/>
  <c r="J12" i="3" s="1"/>
  <c r="D12" i="3"/>
  <c r="E12" i="3" s="1"/>
  <c r="O11" i="3"/>
  <c r="I11" i="3"/>
  <c r="D11" i="3"/>
  <c r="E11" i="3" s="1"/>
  <c r="O10" i="3"/>
  <c r="I10" i="3"/>
  <c r="J10" i="3" s="1"/>
  <c r="D10" i="3"/>
  <c r="E10" i="3" s="1"/>
  <c r="O9" i="3"/>
  <c r="I9" i="3"/>
  <c r="D9" i="3"/>
  <c r="E9" i="3" s="1"/>
  <c r="O8" i="3"/>
  <c r="I8" i="3"/>
  <c r="D8" i="3"/>
  <c r="E8" i="3" s="1"/>
  <c r="I7" i="3"/>
  <c r="D7" i="3"/>
  <c r="E7" i="3" s="1"/>
  <c r="O6" i="3"/>
  <c r="I6" i="3"/>
  <c r="D6" i="3"/>
  <c r="J6" i="3" s="1"/>
  <c r="O5" i="3"/>
  <c r="N5" i="3"/>
  <c r="N6" i="3" s="1"/>
  <c r="N7" i="3" s="1"/>
  <c r="I5" i="3"/>
  <c r="D5" i="3"/>
  <c r="E5" i="3" s="1"/>
  <c r="O4" i="3"/>
  <c r="N4" i="3"/>
  <c r="I4" i="3"/>
  <c r="D4" i="3"/>
  <c r="E4" i="3" s="1"/>
  <c r="D11" i="4" l="1"/>
  <c r="D9" i="5" s="1"/>
  <c r="B16" i="4"/>
  <c r="B14" i="5" s="1"/>
  <c r="E15" i="3"/>
  <c r="J13" i="3"/>
  <c r="J9" i="3"/>
  <c r="J11" i="3"/>
  <c r="J8" i="3"/>
  <c r="N8" i="3"/>
  <c r="N9" i="3" s="1"/>
  <c r="N10" i="3" s="1"/>
  <c r="N11" i="3" s="1"/>
  <c r="N12" i="3" s="1"/>
  <c r="N13" i="3" s="1"/>
  <c r="N14" i="3" s="1"/>
  <c r="N15" i="3" s="1"/>
  <c r="E6" i="3"/>
  <c r="J7" i="3"/>
  <c r="B11" i="4"/>
  <c r="B9" i="5" s="1"/>
  <c r="J5" i="3"/>
  <c r="J4" i="3"/>
  <c r="F16" i="4"/>
  <c r="H14" i="5" s="1"/>
  <c r="D14" i="5"/>
  <c r="D16" i="4" l="1"/>
  <c r="F14" i="5" s="1"/>
  <c r="K4" i="3"/>
  <c r="K5" i="3" l="1"/>
  <c r="K6" i="3" s="1"/>
  <c r="H11" i="4" l="1"/>
  <c r="K7" i="3"/>
  <c r="K8" i="3" s="1"/>
  <c r="K9" i="3" s="1"/>
  <c r="K10" i="3" s="1"/>
  <c r="K11" i="3" s="1"/>
  <c r="K12" i="3" s="1"/>
  <c r="K13" i="3" s="1"/>
  <c r="K14" i="3" s="1"/>
  <c r="K15" i="3" s="1"/>
  <c r="F11" i="4" l="1"/>
  <c r="F9" i="5" s="1"/>
  <c r="H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O3" authorId="0" shapeId="0" xr:uid="{00000000-0006-0000-0200-000001000000}">
      <text>
        <r>
          <rPr>
            <sz val="11"/>
            <color theme="1"/>
            <rFont val="Calibri"/>
            <family val="2"/>
            <charset val="1"/>
          </rPr>
          <t>CAC = Marketing Spend this month / New Customers this month. For a fuller CAC including sales costs, add a Sales Spend column and include it here.</t>
        </r>
      </text>
    </comment>
    <comment ref="B4" authorId="0" shapeId="0" xr:uid="{00000000-0006-0000-0200-000002000000}">
      <text>
        <r>
          <rPr>
            <sz val="11"/>
            <color theme="1"/>
            <rFont val="Calibri"/>
            <family val="2"/>
            <charset val="1"/>
          </rPr>
          <t>Sample data (Months 1-3) — overwrite with your own actuals.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H11" authorId="0" shapeId="0" xr:uid="{00000000-0006-0000-0300-000001000000}">
      <text>
        <r>
          <rPr>
            <sz val="11"/>
            <color theme="1"/>
            <rFont val="Calibri"/>
            <family val="2"/>
            <charset val="1"/>
          </rPr>
          <t>Shows 'Profitable' when your last 3 months of net cash flow are positive on average.</t>
        </r>
      </text>
    </comment>
  </commentList>
</comments>
</file>

<file path=xl/sharedStrings.xml><?xml version="1.0" encoding="utf-8"?>
<sst xmlns="http://schemas.openxmlformats.org/spreadsheetml/2006/main" count="165" uniqueCount="126">
  <si>
    <t>Financial Health Dashboard — Werk1 Startup Template</t>
  </si>
  <si>
    <t>Track your cash, burn, growth and unit economics in one place. Fill in the blue cells only.</t>
  </si>
  <si>
    <t>How to use this template</t>
  </si>
  <si>
    <t>1. Go to the 'Setup' tab and fill in your startup name, industry, stage and opening cash balance.</t>
  </si>
  <si>
    <t>2. Go to the 'Monthly Input' tab and enter each month's label (e.g. 'Jan 26') and your monthly figures. Months 1-3 are filled in with sample data — overwrite them with your own numbers, and delete any months you don't need yet.</t>
  </si>
  <si>
    <t>3. The 'Dashboard' tab updates automatically and shows your key financial health charts and metrics.</t>
  </si>
  <si>
    <t>4. The 'Investor Summary' tab gives you a one-page overview you can show investors or your board.</t>
  </si>
  <si>
    <t>Color code</t>
  </si>
  <si>
    <t>Blue text = cells you should fill in</t>
  </si>
  <si>
    <t>Black text = formulas — do not overwrite</t>
  </si>
  <si>
    <t>Green text = links pulling from another tab</t>
  </si>
  <si>
    <t>Yellow fill = key assumptions worth double-checking</t>
  </si>
  <si>
    <t>Notes</t>
  </si>
  <si>
    <t>- This is a starting template — feel free to adapt categories to fit your business.</t>
  </si>
  <si>
    <t>- The Month column is formatted as text, so type it however you like (e.g. 'Jan 26') without Excel converting it into a date.</t>
  </si>
  <si>
    <t>Setup</t>
  </si>
  <si>
    <t>Startup Name</t>
  </si>
  <si>
    <t>Your Startup GmbH</t>
  </si>
  <si>
    <t>Startup Name — shown on the Investor Summary tab.</t>
  </si>
  <si>
    <t>Industry</t>
  </si>
  <si>
    <t>SaaS / B2B</t>
  </si>
  <si>
    <t>Industry — choose from the dropdown. Used for context; core financial KPIs apply to all industries.</t>
  </si>
  <si>
    <t>Stage</t>
  </si>
  <si>
    <t>Seed / Early Traction</t>
  </si>
  <si>
    <t>Stage — choose from the dropdown. Affects which metrics matter most (e.g. runway is critical pre-revenue).</t>
  </si>
  <si>
    <t>Currency</t>
  </si>
  <si>
    <t>EUR</t>
  </si>
  <si>
    <t>Currency — for labeling only; the template does not convert currencies.</t>
  </si>
  <si>
    <t>Opening Cash Balance</t>
  </si>
  <si>
    <t>Cash in the bank on day 1 of Month 1 — used to calculate your cash balance trend.</t>
  </si>
  <si>
    <t>Monthly Input</t>
  </si>
  <si>
    <t>Fill in the blue cells for each month, including the month label in column A (type it however you like, e.g. 'Jan 26'). Months 1-3 contain sample data — replace them with your own.</t>
  </si>
  <si>
    <t>Month</t>
  </si>
  <si>
    <t>Revenue</t>
  </si>
  <si>
    <t>COGS</t>
  </si>
  <si>
    <t>Gross Profit</t>
  </si>
  <si>
    <t>Gross Margin %</t>
  </si>
  <si>
    <t>Payroll Costs</t>
  </si>
  <si>
    <t>Marketing Spend</t>
  </si>
  <si>
    <t>Other Opex</t>
  </si>
  <si>
    <t>Total Opex</t>
  </si>
  <si>
    <t>Net Cash Flow</t>
  </si>
  <si>
    <t>Cash Balance</t>
  </si>
  <si>
    <t>New Customers</t>
  </si>
  <si>
    <t>Churned Customers</t>
  </si>
  <si>
    <t>Total Customers</t>
  </si>
  <si>
    <t>CAC</t>
  </si>
  <si>
    <t>Jan 26</t>
  </si>
  <si>
    <t>Feb 26</t>
  </si>
  <si>
    <t>Mar 26</t>
  </si>
  <si>
    <t>Financial Health Dashboard</t>
  </si>
  <si>
    <t>Months of data entered:</t>
  </si>
  <si>
    <t>Key Metrics</t>
  </si>
  <si>
    <t xml:space="preserve">  </t>
  </si>
  <si>
    <t>Healthy</t>
  </si>
  <si>
    <t>Watch</t>
  </si>
  <si>
    <t>At risk</t>
  </si>
  <si>
    <t>Current Monthly Revenue</t>
  </si>
  <si>
    <t>MoM Revenue Growth</t>
  </si>
  <si>
    <t>Runway (months)</t>
  </si>
  <si>
    <t>Gross Margin</t>
  </si>
  <si>
    <t>Avg. Monthly Burn (last 3mo)</t>
  </si>
  <si>
    <t>CAC (latest month)</t>
  </si>
  <si>
    <t>LTV : CAC</t>
  </si>
  <si>
    <t>Headline Metrics</t>
  </si>
  <si>
    <t>Avg. Monthly Burn</t>
  </si>
  <si>
    <t>Revenue Trend</t>
  </si>
  <si>
    <t>Cash Balance Trend</t>
  </si>
  <si>
    <t>Prepared with the Werk1 Startup Finance Toolkit.</t>
  </si>
  <si>
    <t>Glossary</t>
  </si>
  <si>
    <t>What each Monthly Input column and Dashboard metric means.</t>
  </si>
  <si>
    <t>Term</t>
  </si>
  <si>
    <t>Definition</t>
  </si>
  <si>
    <t>Total money earned from customers this month, before any costs are deducted.</t>
  </si>
  <si>
    <t>Cost of Goods Sold: direct costs of delivering your product (e.g. hosting, payment processing, support staff directly tied to delivery).</t>
  </si>
  <si>
    <t>Revenue minus COGS — what's left before operating expenses.</t>
  </si>
  <si>
    <t>Gross Profit ÷ Revenue. Efficiency of your core product/service before overhead.</t>
  </si>
  <si>
    <t>Total salaries, benefits and payroll taxes for the month.</t>
  </si>
  <si>
    <t>Total spend on marketing and customer acquisition this month.</t>
  </si>
  <si>
    <t>All other operating expenses not covered above (rent, tools, software, travel, etc.).</t>
  </si>
  <si>
    <t>Payroll + Marketing Spend + Other Opex — everything it costs to run the business, excluding COGS.</t>
  </si>
  <si>
    <t>Gross Profit minus Total Opex. Positive means you added cash this month; negative means you burned cash.</t>
  </si>
  <si>
    <t>Running total of cash in the bank, carried forward month to month from your Opening Cash Balance.</t>
  </si>
  <si>
    <t>Number of new paying customers acquired this month.</t>
  </si>
  <si>
    <t>Number of customers who cancelled or stopped paying this month.</t>
  </si>
  <si>
    <t>Running total of active paying customers, carried forward month to month.</t>
  </si>
  <si>
    <t>Customer Acquisition Cost: Marketing Spend ÷ New Customers this month.</t>
  </si>
  <si>
    <t>Month-over-month change in revenue: (this month − last month) ÷ last month.</t>
  </si>
  <si>
    <t>How many months of cash remain at your current average burn rate, based on the last 3 months. Shows 'Profitable' if you're cash-flow positive.</t>
  </si>
  <si>
    <t>Average Net Cash Flow over the last 3 months (shown as negative when burning cash).</t>
  </si>
  <si>
    <t>Contact</t>
  </si>
  <si>
    <t>Questions about this template? Get in touch.</t>
  </si>
  <si>
    <t>Company</t>
  </si>
  <si>
    <t>E&amp;Q FinFit GmbH</t>
  </si>
  <si>
    <t>Contact Person</t>
  </si>
  <si>
    <t>Role</t>
  </si>
  <si>
    <t>Managing Director / Business &amp; SAP Consultant</t>
  </si>
  <si>
    <t>Email</t>
  </si>
  <si>
    <t>Phone</t>
  </si>
  <si>
    <t>Website</t>
  </si>
  <si>
    <t>Address</t>
  </si>
  <si>
    <t>Prepared for Werk1 incubator startups by E&amp;Q FinFit.</t>
  </si>
  <si>
    <t>All figures are monthly. If you only have quarterly data, split evenly across the 3 months as a starting estimate.</t>
  </si>
  <si>
    <t>MoM Revenue Growth • Runway • Gross Margin • CAC • LTV : CAC • Cash Balance • Monthly Burn • New vs. Churned Customers</t>
  </si>
  <si>
    <t>KPIs COVERED</t>
  </si>
  <si>
    <t>A one-page view for your board or investors</t>
  </si>
  <si>
    <t>Investor Summary</t>
  </si>
  <si>
    <t>Your key financial health metrics and charts, updated automatically</t>
  </si>
  <si>
    <t>Dashboard</t>
  </si>
  <si>
    <t>When to raise, where to cut, and whether current spend is sustainable.</t>
  </si>
  <si>
    <t>Monthly revenue, costs, cash and customer data</t>
  </si>
  <si>
    <t>DECISIONS IT SUPPORTS</t>
  </si>
  <si>
    <t>•  Are margins improving as we scale?</t>
  </si>
  <si>
    <t>Your opening cash balance and starting assumptions</t>
  </si>
  <si>
    <t>•  How long is our runway at the current burn rate?</t>
  </si>
  <si>
    <t>•  Are we growing sustainably, or just burning to get there?</t>
  </si>
  <si>
    <t>WHAT'S INSIDE THIS TEMPLATE</t>
  </si>
  <si>
    <t>QUESTIONS IT HELPS ANSWER</t>
  </si>
  <si>
    <t>The earliest warning system for a startup: whether growth is sustainable, and how much runway is really left.</t>
  </si>
  <si>
    <t>Financial Health</t>
  </si>
  <si>
    <t>marine.ekoro@eq-finfit.de</t>
  </si>
  <si>
    <t>00491717022293</t>
  </si>
  <si>
    <t>https://www.eq-finfit.de/</t>
  </si>
  <si>
    <t>Marine Ekoro</t>
  </si>
  <si>
    <t>Customer Lifetime Value ÷ Customer acquisition cost. A ratio above 3x is a common healthy benchmark — it means each customer is worth several times what it costs to acquire them.</t>
  </si>
  <si>
    <t>Runway and burn rate use your last 3 months of data, you normally need 3 months filled in for these to show a meaningful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</si>
</sst>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\-"/>
    <numFmt numFmtId="165" formatCode="0.0%;\(0.0%\);\-"/>
    <numFmt numFmtId="166" formatCode="0.0\x"/>
  </numFmts>
  <fonts count="3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6"/>
      <color rgb="FF1F4E78"/>
      <name val="Arial"/>
      <family val="2"/>
    </font>
    <font>
      <i/>
      <sz val="11"/>
      <color rgb="FF595959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11"/>
      <color rgb="FF0000FF"/>
      <name val="Arial"/>
      <family val="2"/>
    </font>
    <font>
      <sz val="11"/>
      <color rgb="FF008000"/>
      <name val="Arial"/>
      <family val="2"/>
    </font>
    <font>
      <i/>
      <sz val="9"/>
      <color rgb="FF808080"/>
      <name val="Arial"/>
      <family val="2"/>
    </font>
    <font>
      <i/>
      <sz val="10"/>
      <color rgb="FF595959"/>
      <name val="Arial"/>
      <family val="2"/>
    </font>
    <font>
      <b/>
      <sz val="11"/>
      <color rgb="FFFFFFFF"/>
      <name val="Arial"/>
      <family val="2"/>
    </font>
    <font>
      <sz val="9"/>
      <color rgb="FF808080"/>
      <name val="Arial"/>
      <family val="2"/>
    </font>
    <font>
      <b/>
      <sz val="12"/>
      <color rgb="FF1F4E78"/>
      <name val="Arial"/>
      <family val="2"/>
    </font>
    <font>
      <i/>
      <sz val="9"/>
      <color rgb="FF006100"/>
      <name val="Arial"/>
      <family val="2"/>
    </font>
    <font>
      <i/>
      <sz val="9"/>
      <color rgb="FF9C6500"/>
      <name val="Arial"/>
      <family val="2"/>
    </font>
    <font>
      <i/>
      <sz val="9"/>
      <color rgb="FF9C0006"/>
      <name val="Arial"/>
      <family val="2"/>
    </font>
    <font>
      <b/>
      <sz val="18"/>
      <color rgb="FF1F4E78"/>
      <name val="Arial"/>
      <family val="2"/>
    </font>
    <font>
      <i/>
      <sz val="9"/>
      <color rgb="FFA6A6A6"/>
      <name val="Arial"/>
      <family val="2"/>
    </font>
    <font>
      <i/>
      <sz val="10"/>
      <color rgb="FF595959"/>
      <name val="Arial"/>
      <family val="2"/>
    </font>
    <font>
      <b/>
      <sz val="12"/>
      <color rgb="FFFFFFFF"/>
      <name val="Arial"/>
      <family val="2"/>
    </font>
    <font>
      <sz val="10"/>
      <color rgb="FF595959"/>
      <name val="Arial"/>
      <family val="2"/>
    </font>
    <font>
      <b/>
      <sz val="11"/>
      <color rgb="FF1F4E78"/>
      <name val="Arial"/>
      <family val="2"/>
    </font>
    <font>
      <i/>
      <sz val="11"/>
      <color rgb="FF1B1B1B"/>
      <name val="Arial"/>
      <family val="2"/>
    </font>
    <font>
      <sz val="11"/>
      <color rgb="FF1B1B1B"/>
      <name val="Arial"/>
      <family val="2"/>
    </font>
    <font>
      <i/>
      <sz val="13"/>
      <color rgb="FF595959"/>
      <name val="Arial"/>
      <family val="2"/>
    </font>
    <font>
      <b/>
      <sz val="24"/>
      <color rgb="FF1F4E78"/>
      <name val="Arial"/>
      <family val="2"/>
    </font>
    <font>
      <sz val="8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0000FF"/>
      <name val="Arial"/>
      <family val="2"/>
    </font>
    <font>
      <sz val="11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4E78"/>
        <bgColor rgb="FF003366"/>
      </patternFill>
    </fill>
    <fill>
      <patternFill patternType="solid">
        <fgColor rgb="FFF2F2F2"/>
        <bgColor rgb="FFFFFFFF"/>
      </patternFill>
    </fill>
    <fill>
      <patternFill patternType="solid">
        <fgColor rgb="FFC6EFCE"/>
        <bgColor rgb="FFD9E2F3"/>
      </patternFill>
    </fill>
    <fill>
      <patternFill patternType="solid">
        <fgColor rgb="FFFFEB9C"/>
        <bgColor rgb="FFF2F2F2"/>
      </patternFill>
    </fill>
    <fill>
      <patternFill patternType="solid">
        <fgColor rgb="FFFFC7CE"/>
        <bgColor rgb="FFD9E2F3"/>
      </patternFill>
    </fill>
    <fill>
      <patternFill patternType="solid">
        <fgColor rgb="FFD9E2F3"/>
        <bgColor rgb="FFF2F2F2"/>
      </patternFill>
    </fill>
    <fill>
      <patternFill patternType="solid">
        <fgColor rgb="FF1F4E78"/>
      </patternFill>
    </fill>
  </fills>
  <borders count="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7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/>
    <xf numFmtId="0" fontId="6" fillId="2" borderId="1" xfId="0" applyFont="1" applyFill="1" applyBorder="1" applyAlignment="1">
      <alignment horizontal="left"/>
    </xf>
    <xf numFmtId="0" fontId="8" fillId="0" borderId="0" xfId="0" applyFont="1" applyAlignment="1">
      <alignment vertical="top" wrapText="1"/>
    </xf>
    <xf numFmtId="164" fontId="6" fillId="2" borderId="1" xfId="0" applyNumberFormat="1" applyFont="1" applyFill="1" applyBorder="1" applyAlignment="1">
      <alignment horizontal="left"/>
    </xf>
    <xf numFmtId="0" fontId="9" fillId="0" borderId="0" xfId="0" applyFont="1"/>
    <xf numFmtId="0" fontId="10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/>
    </xf>
    <xf numFmtId="164" fontId="6" fillId="0" borderId="1" xfId="0" applyNumberFormat="1" applyFont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49" fontId="6" fillId="4" borderId="1" xfId="0" applyNumberFormat="1" applyFont="1" applyFill="1" applyBorder="1" applyAlignment="1">
      <alignment horizontal="left"/>
    </xf>
    <xf numFmtId="164" fontId="6" fillId="4" borderId="1" xfId="0" applyNumberFormat="1" applyFont="1" applyFill="1" applyBorder="1"/>
    <xf numFmtId="164" fontId="5" fillId="4" borderId="1" xfId="0" applyNumberFormat="1" applyFont="1" applyFill="1" applyBorder="1"/>
    <xf numFmtId="165" fontId="5" fillId="4" borderId="1" xfId="0" applyNumberFormat="1" applyFont="1" applyFill="1" applyBorder="1"/>
    <xf numFmtId="0" fontId="11" fillId="0" borderId="0" xfId="0" applyFont="1"/>
    <xf numFmtId="0" fontId="8" fillId="0" borderId="0" xfId="0" applyFont="1"/>
    <xf numFmtId="3" fontId="11" fillId="0" borderId="0" xfId="0" applyNumberFormat="1" applyFont="1"/>
    <xf numFmtId="0" fontId="12" fillId="0" borderId="0" xfId="0" applyFont="1"/>
    <xf numFmtId="0" fontId="0" fillId="5" borderId="0" xfId="0" applyFill="1"/>
    <xf numFmtId="0" fontId="13" fillId="0" borderId="0" xfId="0" applyFont="1"/>
    <xf numFmtId="0" fontId="0" fillId="6" borderId="0" xfId="0" applyFill="1"/>
    <xf numFmtId="0" fontId="14" fillId="0" borderId="0" xfId="0" applyFont="1"/>
    <xf numFmtId="0" fontId="0" fillId="7" borderId="0" xfId="0" applyFill="1"/>
    <xf numFmtId="0" fontId="15" fillId="0" borderId="0" xfId="0" applyFont="1"/>
    <xf numFmtId="0" fontId="17" fillId="0" borderId="0" xfId="0" applyFont="1"/>
    <xf numFmtId="0" fontId="10" fillId="3" borderId="1" xfId="0" applyFont="1" applyFill="1" applyBorder="1"/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4" fillId="8" borderId="1" xfId="0" applyFont="1" applyFill="1" applyBorder="1"/>
    <xf numFmtId="0" fontId="6" fillId="0" borderId="1" xfId="0" applyFont="1" applyBorder="1"/>
    <xf numFmtId="0" fontId="1" fillId="0" borderId="0" xfId="1"/>
    <xf numFmtId="0" fontId="19" fillId="9" borderId="0" xfId="1" applyFont="1" applyFill="1"/>
    <xf numFmtId="0" fontId="20" fillId="0" borderId="0" xfId="1" applyFont="1" applyAlignment="1">
      <alignment vertical="top" wrapText="1"/>
    </xf>
    <xf numFmtId="0" fontId="21" fillId="0" borderId="0" xfId="1" applyFont="1" applyAlignment="1">
      <alignment vertical="top"/>
    </xf>
    <xf numFmtId="0" fontId="22" fillId="0" borderId="0" xfId="1" applyFont="1" applyAlignment="1">
      <alignment vertical="top" wrapText="1"/>
    </xf>
    <xf numFmtId="0" fontId="23" fillId="0" borderId="0" xfId="1" applyFont="1" applyAlignment="1">
      <alignment vertical="top" wrapText="1"/>
    </xf>
    <xf numFmtId="0" fontId="25" fillId="0" borderId="0" xfId="1" applyFont="1"/>
    <xf numFmtId="0" fontId="27" fillId="0" borderId="1" xfId="2" applyBorder="1"/>
    <xf numFmtId="49" fontId="28" fillId="0" borderId="1" xfId="0" applyNumberFormat="1" applyFont="1" applyBorder="1"/>
    <xf numFmtId="0" fontId="28" fillId="0" borderId="1" xfId="0" applyFont="1" applyBorder="1"/>
    <xf numFmtId="0" fontId="29" fillId="4" borderId="1" xfId="0" applyFont="1" applyFill="1" applyBorder="1" applyAlignment="1">
      <alignment vertical="top" wrapText="1"/>
    </xf>
    <xf numFmtId="0" fontId="29" fillId="0" borderId="0" xfId="0" applyFont="1" applyAlignment="1">
      <alignment vertical="top" wrapText="1"/>
    </xf>
    <xf numFmtId="0" fontId="24" fillId="0" borderId="0" xfId="1" applyFont="1"/>
    <xf numFmtId="0" fontId="1" fillId="0" borderId="0" xfId="1"/>
    <xf numFmtId="0" fontId="18" fillId="0" borderId="0" xfId="1" applyFont="1" applyAlignment="1">
      <alignment vertical="top" wrapText="1"/>
    </xf>
    <xf numFmtId="0" fontId="10" fillId="3" borderId="2" xfId="0" applyFont="1" applyFill="1" applyBorder="1" applyAlignment="1">
      <alignment horizontal="center" vertical="center"/>
    </xf>
    <xf numFmtId="0" fontId="0" fillId="0" borderId="5" xfId="0" applyBorder="1"/>
    <xf numFmtId="164" fontId="16" fillId="8" borderId="3" xfId="0" applyNumberFormat="1" applyFont="1" applyFill="1" applyBorder="1" applyAlignment="1">
      <alignment horizontal="center" vertical="center"/>
    </xf>
    <xf numFmtId="0" fontId="0" fillId="0" borderId="4" xfId="0" applyBorder="1"/>
    <xf numFmtId="0" fontId="0" fillId="0" borderId="6" xfId="0" applyBorder="1"/>
    <xf numFmtId="0" fontId="0" fillId="0" borderId="0" xfId="0"/>
    <xf numFmtId="165" fontId="16" fillId="8" borderId="3" xfId="0" applyNumberFormat="1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166" fontId="16" fillId="8" borderId="3" xfId="0" applyNumberFormat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2AD3C36B-24BB-45A1-BFC2-B6768746BEB1}"/>
  </cellStyles>
  <dxfs count="24">
    <dxf>
      <font>
        <b/>
        <sz val="18"/>
        <color rgb="FF9C0006"/>
        <name val="Arial"/>
        <charset val="1"/>
      </font>
      <fill>
        <patternFill>
          <bgColor rgb="FFFFC7CE"/>
        </patternFill>
      </fill>
    </dxf>
    <dxf>
      <font>
        <b/>
        <sz val="18"/>
        <color rgb="FF9C6500"/>
        <name val="Arial"/>
        <charset val="1"/>
      </font>
      <fill>
        <patternFill>
          <bgColor rgb="FFFFEB9C"/>
        </patternFill>
      </fill>
    </dxf>
    <dxf>
      <font>
        <b/>
        <sz val="18"/>
        <color rgb="FF006100"/>
        <name val="Arial"/>
        <charset val="1"/>
      </font>
      <fill>
        <patternFill>
          <bgColor rgb="FFC6EFCE"/>
        </patternFill>
      </fill>
    </dxf>
    <dxf>
      <font>
        <b/>
        <sz val="18"/>
        <color rgb="FF9C0006"/>
        <name val="Arial"/>
        <charset val="1"/>
      </font>
      <fill>
        <patternFill>
          <bgColor rgb="FFFFC7CE"/>
        </patternFill>
      </fill>
    </dxf>
    <dxf>
      <font>
        <b/>
        <sz val="18"/>
        <color rgb="FF9C6500"/>
        <name val="Arial"/>
        <charset val="1"/>
      </font>
      <fill>
        <patternFill>
          <bgColor rgb="FFFFEB9C"/>
        </patternFill>
      </fill>
    </dxf>
    <dxf>
      <font>
        <b/>
        <sz val="18"/>
        <color rgb="FF006100"/>
        <name val="Arial"/>
        <charset val="1"/>
      </font>
      <fill>
        <patternFill>
          <bgColor rgb="FFC6EFCE"/>
        </patternFill>
      </fill>
    </dxf>
    <dxf>
      <font>
        <b/>
        <sz val="18"/>
        <color rgb="FF9C0006"/>
        <name val="Arial"/>
        <charset val="1"/>
      </font>
      <fill>
        <patternFill>
          <bgColor rgb="FFFFC7CE"/>
        </patternFill>
      </fill>
    </dxf>
    <dxf>
      <font>
        <b/>
        <sz val="18"/>
        <color rgb="FF9C6500"/>
        <name val="Arial"/>
        <charset val="1"/>
      </font>
      <fill>
        <patternFill>
          <bgColor rgb="FFFFEB9C"/>
        </patternFill>
      </fill>
    </dxf>
    <dxf>
      <font>
        <b/>
        <sz val="18"/>
        <color rgb="FF006100"/>
        <name val="Arial"/>
        <charset val="1"/>
      </font>
      <fill>
        <patternFill>
          <bgColor rgb="FFC6EFCE"/>
        </patternFill>
      </fill>
    </dxf>
    <dxf>
      <font>
        <b/>
        <sz val="18"/>
        <color rgb="FF9C0006"/>
        <name val="Arial"/>
        <charset val="1"/>
      </font>
      <fill>
        <patternFill>
          <bgColor rgb="FFFFC7CE"/>
        </patternFill>
      </fill>
    </dxf>
    <dxf>
      <font>
        <b/>
        <sz val="18"/>
        <color rgb="FF9C6500"/>
        <name val="Arial"/>
        <charset val="1"/>
      </font>
      <fill>
        <patternFill>
          <bgColor rgb="FFFFEB9C"/>
        </patternFill>
      </fill>
    </dxf>
    <dxf>
      <font>
        <b/>
        <sz val="18"/>
        <color rgb="FF006100"/>
        <name val="Arial"/>
        <charset val="1"/>
      </font>
      <fill>
        <patternFill>
          <bgColor rgb="FFC6EFCE"/>
        </patternFill>
      </fill>
    </dxf>
    <dxf>
      <font>
        <b/>
        <sz val="18"/>
        <color rgb="FF9C0006"/>
        <name val="Arial"/>
        <charset val="1"/>
      </font>
      <fill>
        <patternFill>
          <bgColor rgb="FFFFC7CE"/>
        </patternFill>
      </fill>
    </dxf>
    <dxf>
      <font>
        <b/>
        <sz val="18"/>
        <color rgb="FF9C6500"/>
        <name val="Arial"/>
        <charset val="1"/>
      </font>
      <fill>
        <patternFill>
          <bgColor rgb="FFFFEB9C"/>
        </patternFill>
      </fill>
    </dxf>
    <dxf>
      <font>
        <b/>
        <sz val="18"/>
        <color rgb="FF006100"/>
        <name val="Arial"/>
        <charset val="1"/>
      </font>
      <fill>
        <patternFill>
          <bgColor rgb="FFC6EFCE"/>
        </patternFill>
      </fill>
    </dxf>
    <dxf>
      <font>
        <b/>
        <sz val="18"/>
        <color rgb="FF9C0006"/>
        <name val="Arial"/>
        <charset val="1"/>
      </font>
      <fill>
        <patternFill>
          <bgColor rgb="FFFFC7CE"/>
        </patternFill>
      </fill>
    </dxf>
    <dxf>
      <font>
        <b/>
        <sz val="18"/>
        <color rgb="FF9C6500"/>
        <name val="Arial"/>
        <charset val="1"/>
      </font>
      <fill>
        <patternFill>
          <bgColor rgb="FFFFEB9C"/>
        </patternFill>
      </fill>
    </dxf>
    <dxf>
      <font>
        <b/>
        <sz val="18"/>
        <color rgb="FF006100"/>
        <name val="Arial"/>
        <charset val="1"/>
      </font>
      <fill>
        <patternFill>
          <bgColor rgb="FFC6EFCE"/>
        </patternFill>
      </fill>
    </dxf>
    <dxf>
      <font>
        <b/>
        <sz val="18"/>
        <color rgb="FF9C0006"/>
        <name val="Arial"/>
        <charset val="1"/>
      </font>
      <fill>
        <patternFill>
          <bgColor rgb="FFFFC7CE"/>
        </patternFill>
      </fill>
    </dxf>
    <dxf>
      <font>
        <b/>
        <sz val="18"/>
        <color rgb="FF9C6500"/>
        <name val="Arial"/>
        <charset val="1"/>
      </font>
      <fill>
        <patternFill>
          <bgColor rgb="FFFFEB9C"/>
        </patternFill>
      </fill>
    </dxf>
    <dxf>
      <font>
        <b/>
        <sz val="18"/>
        <color rgb="FF006100"/>
        <name val="Arial"/>
        <charset val="1"/>
      </font>
      <fill>
        <patternFill>
          <bgColor rgb="FFC6EFCE"/>
        </patternFill>
      </fill>
    </dxf>
    <dxf>
      <font>
        <b/>
        <sz val="18"/>
        <color rgb="FF9C0006"/>
        <name val="Arial"/>
        <charset val="1"/>
      </font>
      <fill>
        <patternFill>
          <bgColor rgb="FFFFC7CE"/>
        </patternFill>
      </fill>
    </dxf>
    <dxf>
      <font>
        <b/>
        <sz val="18"/>
        <color rgb="FF9C6500"/>
        <name val="Arial"/>
        <charset val="1"/>
      </font>
      <fill>
        <patternFill>
          <bgColor rgb="FFFFEB9C"/>
        </patternFill>
      </fill>
    </dxf>
    <dxf>
      <font>
        <b/>
        <sz val="18"/>
        <color rgb="FF006100"/>
        <name val="Arial"/>
        <charset val="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9C65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61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de-DE"/>
              <a:t>Revenue Trend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Dashboard!$N$4</c:f>
              <c:strCache>
                <c:ptCount val="1"/>
                <c:pt idx="0">
                  <c:v>Revenue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3492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001-4364-A9D2-3B8E16A16620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3492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B001-4364-A9D2-3B8E16A16620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34925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B001-4364-A9D2-3B8E16A16620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34925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001-4364-A9D2-3B8E16A16620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34925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001-4364-A9D2-3B8E16A16620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34925" cap="rnd">
                <a:solidFill>
                  <a:schemeClr val="accent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B001-4364-A9D2-3B8E16A16620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34925" cap="rnd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B001-4364-A9D2-3B8E16A16620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34925" cap="rnd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B001-4364-A9D2-3B8E16A16620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34925" cap="rnd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B001-4364-A9D2-3B8E16A16620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34925" cap="rnd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B001-4364-A9D2-3B8E16A16620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34925" cap="rnd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B001-4364-A9D2-3B8E16A16620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34925" cap="rnd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B001-4364-A9D2-3B8E16A16620}"/>
              </c:ext>
            </c:extLst>
          </c:dPt>
          <c:cat>
            <c:strRef>
              <c:f>'Monthly Input'!$A$4:$A$15</c:f>
              <c:strCache>
                <c:ptCount val="3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</c:strCache>
            </c:strRef>
          </c:cat>
          <c:val>
            <c:numRef>
              <c:f>Dashboard!$N$5:$N$16</c:f>
              <c:numCache>
                <c:formatCode>#,##0</c:formatCode>
                <c:ptCount val="12"/>
                <c:pt idx="0">
                  <c:v>18000</c:v>
                </c:pt>
                <c:pt idx="1">
                  <c:v>21000</c:v>
                </c:pt>
                <c:pt idx="2">
                  <c:v>24500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7E-4996-BB82-AA29249C3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Cash Balance Over Time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'Monthly Input'!$K$3</c:f>
              <c:strCache>
                <c:ptCount val="1"/>
                <c:pt idx="0">
                  <c:v>Cash Balance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31750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05B-4706-8AC5-B8BB9E87CE7F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3175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505B-4706-8AC5-B8BB9E87CE7F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31750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505B-4706-8AC5-B8BB9E87CE7F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31750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05B-4706-8AC5-B8BB9E87CE7F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31750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05B-4706-8AC5-B8BB9E87CE7F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31750" cap="rnd">
                <a:solidFill>
                  <a:schemeClr val="accent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505B-4706-8AC5-B8BB9E87CE7F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505B-4706-8AC5-B8BB9E87CE7F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31750" cap="rnd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505B-4706-8AC5-B8BB9E87CE7F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31750" cap="rnd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505B-4706-8AC5-B8BB9E87CE7F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31750" cap="rnd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505B-4706-8AC5-B8BB9E87CE7F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31750" cap="rnd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505B-4706-8AC5-B8BB9E87CE7F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31750" cap="rnd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505B-4706-8AC5-B8BB9E87CE7F}"/>
              </c:ext>
            </c:extLst>
          </c:dPt>
          <c:cat>
            <c:strRef>
              <c:f>'Monthly Input'!$A$4:$A$15</c:f>
              <c:strCache>
                <c:ptCount val="3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</c:strCache>
            </c:strRef>
          </c:cat>
          <c:val>
            <c:numRef>
              <c:f>'Monthly Input'!$K$4:$K$15</c:f>
              <c:numCache>
                <c:formatCode>#,##0;\(#,##0\);\-</c:formatCode>
                <c:ptCount val="12"/>
                <c:pt idx="0">
                  <c:v>182500</c:v>
                </c:pt>
                <c:pt idx="1">
                  <c:v>166700</c:v>
                </c:pt>
                <c:pt idx="2">
                  <c:v>152000</c:v>
                </c:pt>
                <c:pt idx="3">
                  <c:v>152000</c:v>
                </c:pt>
                <c:pt idx="4">
                  <c:v>152000</c:v>
                </c:pt>
                <c:pt idx="5">
                  <c:v>152000</c:v>
                </c:pt>
                <c:pt idx="6">
                  <c:v>152000</c:v>
                </c:pt>
                <c:pt idx="7">
                  <c:v>152000</c:v>
                </c:pt>
                <c:pt idx="8">
                  <c:v>152000</c:v>
                </c:pt>
                <c:pt idx="9">
                  <c:v>152000</c:v>
                </c:pt>
                <c:pt idx="10">
                  <c:v>152000</c:v>
                </c:pt>
                <c:pt idx="11">
                  <c:v>152000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F66-4C69-8754-46DD7AC33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\(#,##0\)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de-DE"/>
              <a:t>Monthly Net Cash Flow (Burn)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'Monthly Input'!$J$3</c:f>
              <c:strCache>
                <c:ptCount val="1"/>
                <c:pt idx="0">
                  <c:v>Net Cash Flow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gradFill>
                <a:gsLst>
                  <a:gs pos="0">
                    <a:schemeClr val="accent2">
                      <a:shade val="40000"/>
                    </a:schemeClr>
                  </a:gs>
                  <a:gs pos="100000">
                    <a:schemeClr val="accent2">
                      <a:shade val="40000"/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822-4C6B-B203-BF32528B84AA}"/>
              </c:ext>
            </c:extLst>
          </c:dPt>
          <c:dPt>
            <c:idx val="1"/>
            <c:invertIfNegative val="1"/>
            <c:bubble3D val="0"/>
            <c:spPr>
              <a:gradFill>
                <a:gsLst>
                  <a:gs pos="0">
                    <a:schemeClr val="accent2">
                      <a:shade val="51000"/>
                    </a:schemeClr>
                  </a:gs>
                  <a:gs pos="100000">
                    <a:schemeClr val="accent2">
                      <a:shade val="51000"/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822-4C6B-B203-BF32528B84AA}"/>
              </c:ext>
            </c:extLst>
          </c:dPt>
          <c:dPt>
            <c:idx val="2"/>
            <c:invertIfNegative val="1"/>
            <c:bubble3D val="0"/>
            <c:spPr>
              <a:gradFill>
                <a:gsLst>
                  <a:gs pos="0">
                    <a:schemeClr val="accent2">
                      <a:shade val="62000"/>
                    </a:schemeClr>
                  </a:gs>
                  <a:gs pos="100000">
                    <a:schemeClr val="accent2">
                      <a:shade val="62000"/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822-4C6B-B203-BF32528B84AA}"/>
              </c:ext>
            </c:extLst>
          </c:dPt>
          <c:dPt>
            <c:idx val="3"/>
            <c:invertIfNegative val="1"/>
            <c:bubble3D val="0"/>
            <c:spPr>
              <a:gradFill>
                <a:gsLst>
                  <a:gs pos="0">
                    <a:schemeClr val="accent2">
                      <a:shade val="73000"/>
                    </a:schemeClr>
                  </a:gs>
                  <a:gs pos="100000">
                    <a:schemeClr val="accent2">
                      <a:shade val="73000"/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822-4C6B-B203-BF32528B84AA}"/>
              </c:ext>
            </c:extLst>
          </c:dPt>
          <c:dPt>
            <c:idx val="4"/>
            <c:invertIfNegative val="1"/>
            <c:bubble3D val="0"/>
            <c:spPr>
              <a:gradFill>
                <a:gsLst>
                  <a:gs pos="0">
                    <a:schemeClr val="accent2">
                      <a:shade val="83000"/>
                    </a:schemeClr>
                  </a:gs>
                  <a:gs pos="100000">
                    <a:schemeClr val="accent2">
                      <a:shade val="83000"/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822-4C6B-B203-BF32528B84AA}"/>
              </c:ext>
            </c:extLst>
          </c:dPt>
          <c:dPt>
            <c:idx val="5"/>
            <c:invertIfNegative val="1"/>
            <c:bubble3D val="0"/>
            <c:spPr>
              <a:gradFill>
                <a:gsLst>
                  <a:gs pos="0">
                    <a:schemeClr val="accent2">
                      <a:shade val="94000"/>
                    </a:schemeClr>
                  </a:gs>
                  <a:gs pos="100000">
                    <a:schemeClr val="accent2">
                      <a:shade val="94000"/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822-4C6B-B203-BF32528B84AA}"/>
              </c:ext>
            </c:extLst>
          </c:dPt>
          <c:dPt>
            <c:idx val="6"/>
            <c:invertIfNegative val="1"/>
            <c:bubble3D val="0"/>
            <c:spPr>
              <a:gradFill>
                <a:gsLst>
                  <a:gs pos="0">
                    <a:schemeClr val="accent2">
                      <a:tint val="95000"/>
                    </a:schemeClr>
                  </a:gs>
                  <a:gs pos="100000">
                    <a:schemeClr val="accent2">
                      <a:tint val="95000"/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822-4C6B-B203-BF32528B84AA}"/>
              </c:ext>
            </c:extLst>
          </c:dPt>
          <c:dPt>
            <c:idx val="7"/>
            <c:invertIfNegative val="1"/>
            <c:bubble3D val="0"/>
            <c:spPr>
              <a:gradFill>
                <a:gsLst>
                  <a:gs pos="0">
                    <a:schemeClr val="accent2">
                      <a:tint val="84000"/>
                    </a:schemeClr>
                  </a:gs>
                  <a:gs pos="100000">
                    <a:schemeClr val="accent2">
                      <a:tint val="84000"/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822-4C6B-B203-BF32528B84AA}"/>
              </c:ext>
            </c:extLst>
          </c:dPt>
          <c:dPt>
            <c:idx val="8"/>
            <c:invertIfNegative val="1"/>
            <c:bubble3D val="0"/>
            <c:spPr>
              <a:gradFill>
                <a:gsLst>
                  <a:gs pos="0">
                    <a:schemeClr val="accent2">
                      <a:tint val="74000"/>
                    </a:schemeClr>
                  </a:gs>
                  <a:gs pos="100000">
                    <a:schemeClr val="accent2">
                      <a:tint val="74000"/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822-4C6B-B203-BF32528B84AA}"/>
              </c:ext>
            </c:extLst>
          </c:dPt>
          <c:dPt>
            <c:idx val="9"/>
            <c:invertIfNegative val="1"/>
            <c:bubble3D val="0"/>
            <c:spPr>
              <a:gradFill>
                <a:gsLst>
                  <a:gs pos="0">
                    <a:schemeClr val="accent2">
                      <a:tint val="63000"/>
                    </a:schemeClr>
                  </a:gs>
                  <a:gs pos="100000">
                    <a:schemeClr val="accent2">
                      <a:tint val="63000"/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C822-4C6B-B203-BF32528B84AA}"/>
              </c:ext>
            </c:extLst>
          </c:dPt>
          <c:dPt>
            <c:idx val="10"/>
            <c:invertIfNegative val="1"/>
            <c:bubble3D val="0"/>
            <c:spPr>
              <a:gradFill>
                <a:gsLst>
                  <a:gs pos="0">
                    <a:schemeClr val="accent2">
                      <a:tint val="52000"/>
                    </a:schemeClr>
                  </a:gs>
                  <a:gs pos="100000">
                    <a:schemeClr val="accent2">
                      <a:tint val="52000"/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C822-4C6B-B203-BF32528B84AA}"/>
              </c:ext>
            </c:extLst>
          </c:dPt>
          <c:dPt>
            <c:idx val="11"/>
            <c:invertIfNegative val="1"/>
            <c:bubble3D val="0"/>
            <c:spPr>
              <a:gradFill>
                <a:gsLst>
                  <a:gs pos="0">
                    <a:schemeClr val="accent2">
                      <a:tint val="41000"/>
                    </a:schemeClr>
                  </a:gs>
                  <a:gs pos="100000">
                    <a:schemeClr val="accent2">
                      <a:tint val="41000"/>
                      <a:lumMod val="84000"/>
                    </a:schemeClr>
                  </a:gs>
                </a:gsLst>
                <a:lin ang="5400000" scaled="1"/>
              </a:gradFill>
              <a:ln>
                <a:noFill/>
              </a:ln>
              <a:effectLst>
                <a:outerShdw blurRad="76200" dir="18900000" sy="23000" kx="-1200000" algn="bl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C822-4C6B-B203-BF32528B84A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'Monthly Input'!$A$4:$A$15</c:f>
              <c:strCache>
                <c:ptCount val="3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</c:strCache>
            </c:strRef>
          </c:cat>
          <c:val>
            <c:numRef>
              <c:f>'Monthly Input'!$J$4:$J$15</c:f>
              <c:numCache>
                <c:formatCode>#,##0;\(#,##0\);\-</c:formatCode>
                <c:ptCount val="12"/>
                <c:pt idx="0">
                  <c:v>-17500</c:v>
                </c:pt>
                <c:pt idx="1">
                  <c:v>-15800</c:v>
                </c:pt>
                <c:pt idx="2">
                  <c:v>-14700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65-4D92-9BEB-01408189F67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numFmt formatCode="#,##0;\(#,##0\);\-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9241701388888888"/>
          <c:y val="0.92163194444444441"/>
          <c:w val="0.50933246527777776"/>
          <c:h val="7.4414583333333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Gross Margin % Trend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'Monthly Input'!$E$3</c:f>
              <c:strCache>
                <c:ptCount val="1"/>
                <c:pt idx="0">
                  <c:v>Gross Margin %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shade val="4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8E0-4A2A-8340-806BFDA6F816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shade val="51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A8E0-4A2A-8340-806BFDA6F816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shade val="62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A8E0-4A2A-8340-806BFDA6F816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shade val="7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8E0-4A2A-8340-806BFDA6F816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shade val="8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8E0-4A2A-8340-806BFDA6F816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shade val="9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A8E0-4A2A-8340-806BFDA6F816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tint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A8E0-4A2A-8340-806BFDA6F816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tint val="8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A8E0-4A2A-8340-806BFDA6F816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tint val="7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A8E0-4A2A-8340-806BFDA6F816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tint val="6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A8E0-4A2A-8340-806BFDA6F816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tint val="52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A8E0-4A2A-8340-806BFDA6F816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tint val="41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A8E0-4A2A-8340-806BFDA6F816}"/>
              </c:ext>
            </c:extLst>
          </c:dPt>
          <c:cat>
            <c:strRef>
              <c:f>'Monthly Input'!$A$4:$A$15</c:f>
              <c:strCache>
                <c:ptCount val="3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</c:strCache>
            </c:strRef>
          </c:cat>
          <c:val>
            <c:numRef>
              <c:f>'Monthly Input'!$E$4:$E$15</c:f>
              <c:numCache>
                <c:formatCode>0.0%;\(0.0%\);\-</c:formatCode>
                <c:ptCount val="12"/>
                <c:pt idx="0">
                  <c:v>0.75</c:v>
                </c:pt>
                <c:pt idx="1">
                  <c:v>0.75238095238095237</c:v>
                </c:pt>
                <c:pt idx="2">
                  <c:v>0.75510204081632648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03-4949-844A-F8D4952C91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New vs. Churned Customers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Dashboard!$O$4</c:f>
              <c:strCache>
                <c:ptCount val="1"/>
                <c:pt idx="0">
                  <c:v>New Customers</c:v>
                </c:pt>
              </c:strCache>
            </c:strRef>
          </c:tx>
          <c:spPr>
            <a:gradFill>
              <a:gsLst>
                <a:gs pos="0">
                  <a:schemeClr val="accent1">
                    <a:shade val="76000"/>
                    <a:shade val="51000"/>
                  </a:schemeClr>
                </a:gs>
                <a:gs pos="80000">
                  <a:schemeClr val="accent1">
                    <a:shade val="76000"/>
                    <a:shade val="93000"/>
                  </a:schemeClr>
                </a:gs>
                <a:gs pos="100000">
                  <a:schemeClr val="accent1">
                    <a:shade val="76000"/>
                    <a:shade val="94000"/>
                  </a:schemeClr>
                </a:gs>
              </a:gsLst>
              <a:lin ang="16200000" scaled="0"/>
              <a:tileRect/>
            </a:gradFill>
            <a:ln>
              <a:noFill/>
            </a:ln>
            <a:effectLst/>
          </c:spPr>
          <c:invertIfNegative val="1"/>
          <c:cat>
            <c:strRef>
              <c:f>'Monthly Input'!$A$4:$A$15</c:f>
              <c:strCache>
                <c:ptCount val="3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</c:strCache>
            </c:strRef>
          </c:cat>
          <c:val>
            <c:numRef>
              <c:f>Dashboard!$O$5:$O$16</c:f>
              <c:numCache>
                <c:formatCode>#,##0</c:formatCode>
                <c:ptCount val="12"/>
                <c:pt idx="0">
                  <c:v>14</c:v>
                </c:pt>
                <c:pt idx="1">
                  <c:v>16</c:v>
                </c:pt>
                <c:pt idx="2">
                  <c:v>18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9-444F-BA0E-FA4AB5421A61}"/>
            </c:ext>
          </c:extLst>
        </c:ser>
        <c:ser>
          <c:idx val="1"/>
          <c:order val="1"/>
          <c:tx>
            <c:strRef>
              <c:f>Dashboard!$P$4</c:f>
              <c:strCache>
                <c:ptCount val="1"/>
                <c:pt idx="0">
                  <c:v>Churned Customers</c:v>
                </c:pt>
              </c:strCache>
            </c:strRef>
          </c:tx>
          <c:spPr>
            <a:gradFill>
              <a:gsLst>
                <a:gs pos="0">
                  <a:schemeClr val="accent1">
                    <a:tint val="77000"/>
                    <a:shade val="51000"/>
                  </a:schemeClr>
                </a:gs>
                <a:gs pos="80000">
                  <a:schemeClr val="accent1">
                    <a:tint val="77000"/>
                    <a:shade val="93000"/>
                  </a:schemeClr>
                </a:gs>
                <a:gs pos="100000">
                  <a:schemeClr val="accent1">
                    <a:tint val="77000"/>
                    <a:shade val="94000"/>
                  </a:schemeClr>
                </a:gs>
              </a:gsLst>
              <a:lin ang="16200000" scaled="0"/>
              <a:tileRect/>
            </a:gradFill>
            <a:ln>
              <a:noFill/>
            </a:ln>
            <a:effectLst/>
          </c:spPr>
          <c:invertIfNegative val="1"/>
          <c:cat>
            <c:strRef>
              <c:f>'Monthly Input'!$A$4:$A$15</c:f>
              <c:strCache>
                <c:ptCount val="3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</c:strCache>
            </c:strRef>
          </c:cat>
          <c:val>
            <c:numRef>
              <c:f>Dashboard!$P$5:$P$16</c:f>
              <c:numCache>
                <c:formatCode>#,##0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9-444F-BA0E-FA4AB5421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CAC Trend</a:t>
            </a:r>
          </a:p>
        </c:rich>
      </c:tx>
      <c:overlay val="1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'Monthly Input'!$O$3</c:f>
              <c:strCache>
                <c:ptCount val="1"/>
                <c:pt idx="0">
                  <c:v>CAC</c:v>
                </c:pt>
              </c:strCache>
            </c:strRef>
          </c:tx>
          <c:marker>
            <c:symbol val="circle"/>
            <c:size val="17"/>
          </c:marker>
          <c:dPt>
            <c:idx val="0"/>
            <c:marker>
              <c:spPr>
                <a:solidFill>
                  <a:schemeClr val="accent3">
                    <a:shade val="40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shade val="4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B33-48F7-A5D2-0F647AA0441B}"/>
              </c:ext>
            </c:extLst>
          </c:dPt>
          <c:dPt>
            <c:idx val="1"/>
            <c:marker>
              <c:spPr>
                <a:solidFill>
                  <a:schemeClr val="accent3">
                    <a:shade val="51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shade val="51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9B33-48F7-A5D2-0F647AA0441B}"/>
              </c:ext>
            </c:extLst>
          </c:dPt>
          <c:dPt>
            <c:idx val="2"/>
            <c:marker>
              <c:spPr>
                <a:solidFill>
                  <a:schemeClr val="accent3">
                    <a:shade val="62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shade val="62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B33-48F7-A5D2-0F647AA0441B}"/>
              </c:ext>
            </c:extLst>
          </c:dPt>
          <c:dPt>
            <c:idx val="3"/>
            <c:marker>
              <c:spPr>
                <a:solidFill>
                  <a:schemeClr val="accent3">
                    <a:shade val="73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shade val="7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B33-48F7-A5D2-0F647AA0441B}"/>
              </c:ext>
            </c:extLst>
          </c:dPt>
          <c:dPt>
            <c:idx val="4"/>
            <c:marker>
              <c:spPr>
                <a:solidFill>
                  <a:schemeClr val="accent3">
                    <a:shade val="83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shade val="8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B33-48F7-A5D2-0F647AA0441B}"/>
              </c:ext>
            </c:extLst>
          </c:dPt>
          <c:dPt>
            <c:idx val="5"/>
            <c:marker>
              <c:spPr>
                <a:solidFill>
                  <a:schemeClr val="accent3">
                    <a:shade val="94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shade val="9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9B33-48F7-A5D2-0F647AA0441B}"/>
              </c:ext>
            </c:extLst>
          </c:dPt>
          <c:dPt>
            <c:idx val="6"/>
            <c:marker>
              <c:spPr>
                <a:solidFill>
                  <a:schemeClr val="accent3">
                    <a:tint val="95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tint val="95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B33-48F7-A5D2-0F647AA0441B}"/>
              </c:ext>
            </c:extLst>
          </c:dPt>
          <c:dPt>
            <c:idx val="7"/>
            <c:marker>
              <c:spPr>
                <a:solidFill>
                  <a:schemeClr val="accent3">
                    <a:tint val="84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tint val="8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9B33-48F7-A5D2-0F647AA0441B}"/>
              </c:ext>
            </c:extLst>
          </c:dPt>
          <c:dPt>
            <c:idx val="8"/>
            <c:marker>
              <c:spPr>
                <a:solidFill>
                  <a:schemeClr val="accent3">
                    <a:tint val="74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tint val="74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B33-48F7-A5D2-0F647AA0441B}"/>
              </c:ext>
            </c:extLst>
          </c:dPt>
          <c:dPt>
            <c:idx val="9"/>
            <c:marker>
              <c:spPr>
                <a:solidFill>
                  <a:schemeClr val="accent3">
                    <a:tint val="63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tint val="63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A-9B33-48F7-A5D2-0F647AA0441B}"/>
              </c:ext>
            </c:extLst>
          </c:dPt>
          <c:dPt>
            <c:idx val="10"/>
            <c:marker>
              <c:spPr>
                <a:solidFill>
                  <a:schemeClr val="accent3">
                    <a:tint val="52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tint val="52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9B33-48F7-A5D2-0F647AA0441B}"/>
              </c:ext>
            </c:extLst>
          </c:dPt>
          <c:dPt>
            <c:idx val="11"/>
            <c:marker>
              <c:spPr>
                <a:solidFill>
                  <a:schemeClr val="accent3">
                    <a:tint val="41000"/>
                  </a:schemeClr>
                </a:solidFill>
                <a:ln>
                  <a:noFill/>
                </a:ln>
                <a:effectLst/>
              </c:spPr>
            </c:marker>
            <c:bubble3D val="0"/>
            <c:spPr>
              <a:ln w="31750" cap="rnd">
                <a:solidFill>
                  <a:schemeClr val="accent3">
                    <a:tint val="41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C-9B33-48F7-A5D2-0F647AA0441B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B33-48F7-A5D2-0F647AA0441B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B33-48F7-A5D2-0F647AA0441B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9B33-48F7-A5D2-0F647AA0441B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9B33-48F7-A5D2-0F647AA0441B}"/>
                </c:ext>
              </c:extLst>
            </c:dLbl>
            <c:dLbl>
              <c:idx val="4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B33-48F7-A5D2-0F647AA0441B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9B33-48F7-A5D2-0F647AA0441B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B33-48F7-A5D2-0F647AA0441B}"/>
                </c:ext>
              </c:extLst>
            </c:dLbl>
            <c:dLbl>
              <c:idx val="7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B33-48F7-A5D2-0F647AA0441B}"/>
                </c:ext>
              </c:extLst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9B33-48F7-A5D2-0F647AA0441B}"/>
                </c:ext>
              </c:extLst>
            </c:dLbl>
            <c:dLbl>
              <c:idx val="9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B33-48F7-A5D2-0F647AA0441B}"/>
                </c:ext>
              </c:extLst>
            </c:dLbl>
            <c:dLbl>
              <c:idx val="1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9B33-48F7-A5D2-0F647AA0441B}"/>
                </c:ext>
              </c:extLst>
            </c:dLbl>
            <c:dLbl>
              <c:idx val="1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9B33-48F7-A5D2-0F647AA0441B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'Monthly Input'!$A$4:$A$15</c:f>
              <c:strCache>
                <c:ptCount val="3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</c:strCache>
            </c:strRef>
          </c:cat>
          <c:val>
            <c:numRef>
              <c:f>'Monthly Input'!$O$4:$O$15</c:f>
              <c:numCache>
                <c:formatCode>#,##0;\(#,##0\);\-</c:formatCode>
                <c:ptCount val="12"/>
                <c:pt idx="0">
                  <c:v>428.57142857142856</c:v>
                </c:pt>
                <c:pt idx="1">
                  <c:v>406.25</c:v>
                </c:pt>
                <c:pt idx="2">
                  <c:v>388.88888888888891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33-48F7-A5D2-0F647AA0441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;\(#,##0\);\-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1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de-DE"/>
              <a:t>Revenue Trend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Dashboard!$N$4</c:f>
              <c:strCache>
                <c:ptCount val="1"/>
                <c:pt idx="0">
                  <c:v>Revenue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34925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BAD-4334-AE75-EF28B2A33601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3492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DBAD-4334-AE75-EF28B2A33601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34925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DBAD-4334-AE75-EF28B2A33601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34925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BAD-4334-AE75-EF28B2A33601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34925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BAD-4334-AE75-EF28B2A33601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34925" cap="rnd">
                <a:solidFill>
                  <a:schemeClr val="accent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DBAD-4334-AE75-EF28B2A33601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34925" cap="rnd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DBAD-4334-AE75-EF28B2A33601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34925" cap="rnd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DBAD-4334-AE75-EF28B2A33601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34925" cap="rnd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DBAD-4334-AE75-EF28B2A33601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34925" cap="rnd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DBAD-4334-AE75-EF28B2A33601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34925" cap="rnd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DBAD-4334-AE75-EF28B2A33601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34925" cap="rnd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DBAD-4334-AE75-EF28B2A33601}"/>
              </c:ext>
            </c:extLst>
          </c:dPt>
          <c:cat>
            <c:strRef>
              <c:f>'Monthly Input'!$A$4:$A$15</c:f>
              <c:strCache>
                <c:ptCount val="3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</c:strCache>
            </c:strRef>
          </c:cat>
          <c:val>
            <c:numRef>
              <c:f>Dashboard!$N$5:$N$16</c:f>
              <c:numCache>
                <c:formatCode>#,##0</c:formatCode>
                <c:ptCount val="12"/>
                <c:pt idx="0">
                  <c:v>18000</c:v>
                </c:pt>
                <c:pt idx="1">
                  <c:v>21000</c:v>
                </c:pt>
                <c:pt idx="2">
                  <c:v>24500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9C-4A99-A01D-DEC02221E3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Cash Balance Over Time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'Monthly Input'!$K$3</c:f>
              <c:strCache>
                <c:ptCount val="1"/>
                <c:pt idx="0">
                  <c:v>Cash Balance</c:v>
                </c:pt>
              </c:strCache>
            </c:strRef>
          </c:tx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31750" cap="rnd">
                <a:solidFill>
                  <a:schemeClr val="accent1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AE-4223-8FB5-7EA3A11CD47B}"/>
              </c:ext>
            </c:extLst>
          </c:dPt>
          <c:dPt>
            <c:idx val="1"/>
            <c:marker>
              <c:symbol val="none"/>
            </c:marker>
            <c:bubble3D val="0"/>
            <c:spPr>
              <a:ln w="31750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2DAE-4223-8FB5-7EA3A11CD47B}"/>
              </c:ext>
            </c:extLst>
          </c:dPt>
          <c:dPt>
            <c:idx val="2"/>
            <c:marker>
              <c:symbol val="none"/>
            </c:marker>
            <c:bubble3D val="0"/>
            <c:spPr>
              <a:ln w="31750" cap="rnd">
                <a:solidFill>
                  <a:schemeClr val="accent3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2DAE-4223-8FB5-7EA3A11CD47B}"/>
              </c:ext>
            </c:extLst>
          </c:dPt>
          <c:dPt>
            <c:idx val="3"/>
            <c:marker>
              <c:symbol val="none"/>
            </c:marker>
            <c:bubble3D val="0"/>
            <c:spPr>
              <a:ln w="31750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DAE-4223-8FB5-7EA3A11CD47B}"/>
              </c:ext>
            </c:extLst>
          </c:dPt>
          <c:dPt>
            <c:idx val="4"/>
            <c:marker>
              <c:symbol val="none"/>
            </c:marker>
            <c:bubble3D val="0"/>
            <c:spPr>
              <a:ln w="31750" cap="rnd">
                <a:solidFill>
                  <a:schemeClr val="accent5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DAE-4223-8FB5-7EA3A11CD47B}"/>
              </c:ext>
            </c:extLst>
          </c:dPt>
          <c:dPt>
            <c:idx val="5"/>
            <c:marker>
              <c:symbol val="none"/>
            </c:marker>
            <c:bubble3D val="0"/>
            <c:spPr>
              <a:ln w="31750" cap="rnd">
                <a:solidFill>
                  <a:schemeClr val="accent6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B-2DAE-4223-8FB5-7EA3A11CD47B}"/>
              </c:ext>
            </c:extLst>
          </c:dPt>
          <c:dPt>
            <c:idx val="6"/>
            <c:marker>
              <c:symbol val="none"/>
            </c:marker>
            <c:bubble3D val="0"/>
            <c:spPr>
              <a:ln w="31750" cap="rnd">
                <a:solidFill>
                  <a:schemeClr val="accent1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D-2DAE-4223-8FB5-7EA3A11CD47B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31750" cap="rnd">
                <a:solidFill>
                  <a:schemeClr val="accent2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2DAE-4223-8FB5-7EA3A11CD47B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31750" cap="rnd">
                <a:solidFill>
                  <a:schemeClr val="accent3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1-2DAE-4223-8FB5-7EA3A11CD47B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31750" cap="rnd">
                <a:solidFill>
                  <a:schemeClr val="accent4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3-2DAE-4223-8FB5-7EA3A11CD47B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31750" cap="rnd">
                <a:solidFill>
                  <a:schemeClr val="accent5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5-2DAE-4223-8FB5-7EA3A11CD47B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31750" cap="rnd">
                <a:solidFill>
                  <a:schemeClr val="accent6">
                    <a:lumMod val="6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7-2DAE-4223-8FB5-7EA3A11CD47B}"/>
              </c:ext>
            </c:extLst>
          </c:dPt>
          <c:cat>
            <c:strRef>
              <c:f>'Monthly Input'!$A$4:$A$15</c:f>
              <c:strCache>
                <c:ptCount val="3"/>
                <c:pt idx="0">
                  <c:v>Jan 26</c:v>
                </c:pt>
                <c:pt idx="1">
                  <c:v>Feb 26</c:v>
                </c:pt>
                <c:pt idx="2">
                  <c:v>Mar 26</c:v>
                </c:pt>
              </c:strCache>
            </c:strRef>
          </c:cat>
          <c:val>
            <c:numRef>
              <c:f>'Monthly Input'!$K$4:$K$15</c:f>
              <c:numCache>
                <c:formatCode>#,##0;\(#,##0\);\-</c:formatCode>
                <c:ptCount val="12"/>
                <c:pt idx="0">
                  <c:v>182500</c:v>
                </c:pt>
                <c:pt idx="1">
                  <c:v>166700</c:v>
                </c:pt>
                <c:pt idx="2">
                  <c:v>152000</c:v>
                </c:pt>
                <c:pt idx="3">
                  <c:v>152000</c:v>
                </c:pt>
                <c:pt idx="4">
                  <c:v>152000</c:v>
                </c:pt>
                <c:pt idx="5">
                  <c:v>152000</c:v>
                </c:pt>
                <c:pt idx="6">
                  <c:v>152000</c:v>
                </c:pt>
                <c:pt idx="7">
                  <c:v>152000</c:v>
                </c:pt>
                <c:pt idx="8">
                  <c:v>152000</c:v>
                </c:pt>
                <c:pt idx="9">
                  <c:v>152000</c:v>
                </c:pt>
                <c:pt idx="10">
                  <c:v>152000</c:v>
                </c:pt>
                <c:pt idx="11">
                  <c:v>152000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20-45A1-9CB2-1AA8126D7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\(#,##0\);\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1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2E5C94E-2B5A-4D6D-A0BB-9F1B1E9B30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17333" y="182033"/>
          <a:ext cx="1238250" cy="7620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6</xdr:col>
      <xdr:colOff>165100</xdr:colOff>
      <xdr:row>19</xdr:row>
      <xdr:rowOff>42333</xdr:rowOff>
    </xdr:from>
    <xdr:ext cx="576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0</xdr:colOff>
      <xdr:row>36</xdr:row>
      <xdr:rowOff>0</xdr:rowOff>
    </xdr:from>
    <xdr:ext cx="5760000" cy="2880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6</xdr:col>
      <xdr:colOff>110068</xdr:colOff>
      <xdr:row>36</xdr:row>
      <xdr:rowOff>156634</xdr:rowOff>
    </xdr:from>
    <xdr:ext cx="5760000" cy="2662766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1</xdr:col>
      <xdr:colOff>0</xdr:colOff>
      <xdr:row>53</xdr:row>
      <xdr:rowOff>0</xdr:rowOff>
    </xdr:from>
    <xdr:ext cx="5760000" cy="288000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6</xdr:col>
      <xdr:colOff>127001</xdr:colOff>
      <xdr:row>53</xdr:row>
      <xdr:rowOff>38099</xdr:rowOff>
    </xdr:from>
    <xdr:ext cx="5760000" cy="2880000"/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oneCellAnchor>
  <xdr:oneCellAnchor>
    <xdr:from>
      <xdr:col>10</xdr:col>
      <xdr:colOff>0</xdr:colOff>
      <xdr:row>0</xdr:row>
      <xdr:rowOff>0</xdr:rowOff>
    </xdr:from>
    <xdr:ext cx="1238250" cy="7620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20</xdr:row>
      <xdr:rowOff>0</xdr:rowOff>
    </xdr:from>
    <xdr:ext cx="6142567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143934</xdr:colOff>
      <xdr:row>19</xdr:row>
      <xdr:rowOff>182033</xdr:rowOff>
    </xdr:from>
    <xdr:ext cx="7200000" cy="288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10</xdr:col>
      <xdr:colOff>0</xdr:colOff>
      <xdr:row>0</xdr:row>
      <xdr:rowOff>0</xdr:rowOff>
    </xdr:from>
    <xdr:ext cx="1238250" cy="762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0</xdr:rowOff>
    </xdr:from>
    <xdr:ext cx="1238250" cy="762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mailto:marine.ekoro@eq-finfit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8E99-5C1B-44FA-9D8A-4457F2C11497}">
  <dimension ref="B1:E24"/>
  <sheetViews>
    <sheetView showGridLines="0" tabSelected="1" workbookViewId="0">
      <selection activeCell="M9" sqref="M9"/>
    </sheetView>
  </sheetViews>
  <sheetFormatPr defaultRowHeight="14.35" x14ac:dyDescent="0.5"/>
  <cols>
    <col min="1" max="1" width="3" style="39" customWidth="1"/>
    <col min="2" max="2" width="46" style="39" customWidth="1"/>
    <col min="3" max="3" width="3" style="39" customWidth="1"/>
    <col min="4" max="4" width="46" style="39" customWidth="1"/>
    <col min="5" max="5" width="25.64453125" style="39" customWidth="1"/>
    <col min="6" max="16384" width="8.9375" style="39"/>
  </cols>
  <sheetData>
    <row r="1" spans="2:5" ht="20" customHeight="1" x14ac:dyDescent="0.5"/>
    <row r="2" spans="2:5" ht="30" x14ac:dyDescent="0.9">
      <c r="B2" s="45" t="s">
        <v>119</v>
      </c>
    </row>
    <row r="3" spans="2:5" ht="34" customHeight="1" x14ac:dyDescent="0.5">
      <c r="B3" s="51" t="s">
        <v>118</v>
      </c>
      <c r="C3" s="52"/>
      <c r="D3" s="52"/>
      <c r="E3" s="52"/>
    </row>
    <row r="6" spans="2:5" ht="22" customHeight="1" x14ac:dyDescent="0.5">
      <c r="B6" s="40" t="s">
        <v>117</v>
      </c>
      <c r="D6" s="40" t="s">
        <v>116</v>
      </c>
    </row>
    <row r="7" spans="2:5" ht="32" customHeight="1" x14ac:dyDescent="0.5">
      <c r="B7" s="44" t="s">
        <v>115</v>
      </c>
      <c r="D7" s="42" t="s">
        <v>15</v>
      </c>
    </row>
    <row r="8" spans="2:5" ht="32" customHeight="1" x14ac:dyDescent="0.5">
      <c r="B8" s="44" t="s">
        <v>114</v>
      </c>
      <c r="D8" s="41" t="s">
        <v>113</v>
      </c>
    </row>
    <row r="9" spans="2:5" ht="32" customHeight="1" x14ac:dyDescent="0.5">
      <c r="B9" s="44" t="s">
        <v>112</v>
      </c>
    </row>
    <row r="10" spans="2:5" x14ac:dyDescent="0.5">
      <c r="D10" s="42" t="s">
        <v>30</v>
      </c>
    </row>
    <row r="11" spans="2:5" ht="32" customHeight="1" x14ac:dyDescent="0.5">
      <c r="B11" s="40" t="s">
        <v>111</v>
      </c>
      <c r="D11" s="41" t="s">
        <v>110</v>
      </c>
    </row>
    <row r="12" spans="2:5" ht="40" customHeight="1" x14ac:dyDescent="0.5">
      <c r="B12" s="43" t="s">
        <v>109</v>
      </c>
    </row>
    <row r="13" spans="2:5" x14ac:dyDescent="0.5">
      <c r="D13" s="42" t="s">
        <v>108</v>
      </c>
    </row>
    <row r="14" spans="2:5" ht="32" customHeight="1" x14ac:dyDescent="0.5">
      <c r="D14" s="41" t="s">
        <v>107</v>
      </c>
    </row>
    <row r="16" spans="2:5" x14ac:dyDescent="0.5">
      <c r="D16" s="42" t="s">
        <v>106</v>
      </c>
    </row>
    <row r="17" spans="4:5" ht="32" customHeight="1" x14ac:dyDescent="0.5">
      <c r="D17" s="41" t="s">
        <v>105</v>
      </c>
    </row>
    <row r="20" spans="4:5" ht="22" customHeight="1" x14ac:dyDescent="0.5">
      <c r="D20" s="40" t="s">
        <v>104</v>
      </c>
    </row>
    <row r="21" spans="4:5" x14ac:dyDescent="0.5">
      <c r="D21" s="53" t="s">
        <v>103</v>
      </c>
      <c r="E21" s="52"/>
    </row>
    <row r="22" spans="4:5" x14ac:dyDescent="0.5">
      <c r="D22" s="52"/>
      <c r="E22" s="52"/>
    </row>
    <row r="23" spans="4:5" x14ac:dyDescent="0.5">
      <c r="D23" s="52"/>
      <c r="E23" s="52"/>
    </row>
    <row r="24" spans="4:5" x14ac:dyDescent="0.5">
      <c r="D24" s="52"/>
      <c r="E24" s="52"/>
    </row>
  </sheetData>
  <mergeCells count="2">
    <mergeCell ref="B3:E3"/>
    <mergeCell ref="D21:E24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21"/>
  <sheetViews>
    <sheetView showGridLines="0" zoomScaleNormal="100" workbookViewId="0">
      <selection activeCell="B19" sqref="B19"/>
    </sheetView>
  </sheetViews>
  <sheetFormatPr defaultColWidth="8.703125" defaultRowHeight="14.35" x14ac:dyDescent="0.5"/>
  <cols>
    <col min="1" max="1" width="4" customWidth="1"/>
    <col min="2" max="2" width="100" customWidth="1"/>
  </cols>
  <sheetData>
    <row r="1" spans="2:2" ht="62" customHeight="1" x14ac:dyDescent="0.5"/>
    <row r="2" spans="2:2" ht="19.7" customHeight="1" x14ac:dyDescent="0.6">
      <c r="B2" s="1" t="s">
        <v>0</v>
      </c>
    </row>
    <row r="3" spans="2:2" ht="15" customHeight="1" x14ac:dyDescent="0.5">
      <c r="B3" s="2" t="s">
        <v>1</v>
      </c>
    </row>
    <row r="5" spans="2:2" ht="15" customHeight="1" x14ac:dyDescent="0.5">
      <c r="B5" s="3" t="s">
        <v>2</v>
      </c>
    </row>
    <row r="6" spans="2:2" ht="15" customHeight="1" x14ac:dyDescent="0.5">
      <c r="B6" s="4" t="s">
        <v>3</v>
      </c>
    </row>
    <row r="7" spans="2:2" ht="39.6" customHeight="1" x14ac:dyDescent="0.5">
      <c r="B7" s="4" t="s">
        <v>4</v>
      </c>
    </row>
    <row r="8" spans="2:2" ht="15" customHeight="1" x14ac:dyDescent="0.5">
      <c r="B8" s="4" t="s">
        <v>5</v>
      </c>
    </row>
    <row r="9" spans="2:2" ht="15" customHeight="1" x14ac:dyDescent="0.5">
      <c r="B9" s="4" t="s">
        <v>6</v>
      </c>
    </row>
    <row r="10" spans="2:2" ht="15" customHeight="1" x14ac:dyDescent="0.5">
      <c r="B10" s="4"/>
    </row>
    <row r="11" spans="2:2" ht="15" customHeight="1" x14ac:dyDescent="0.5">
      <c r="B11" s="3" t="s">
        <v>7</v>
      </c>
    </row>
    <row r="12" spans="2:2" ht="15" customHeight="1" x14ac:dyDescent="0.5">
      <c r="B12" s="5" t="s">
        <v>8</v>
      </c>
    </row>
    <row r="13" spans="2:2" ht="15" customHeight="1" x14ac:dyDescent="0.5">
      <c r="B13" s="4" t="s">
        <v>9</v>
      </c>
    </row>
    <row r="14" spans="2:2" ht="15" customHeight="1" x14ac:dyDescent="0.5">
      <c r="B14" s="6" t="s">
        <v>10</v>
      </c>
    </row>
    <row r="15" spans="2:2" ht="15" customHeight="1" x14ac:dyDescent="0.5">
      <c r="B15" s="4" t="s">
        <v>11</v>
      </c>
    </row>
    <row r="16" spans="2:2" ht="15" customHeight="1" x14ac:dyDescent="0.5">
      <c r="B16" s="4"/>
    </row>
    <row r="17" spans="2:2" ht="15" customHeight="1" x14ac:dyDescent="0.5">
      <c r="B17" s="3" t="s">
        <v>12</v>
      </c>
    </row>
    <row r="18" spans="2:2" ht="26.85" customHeight="1" x14ac:dyDescent="0.5">
      <c r="B18" s="4" t="s">
        <v>102</v>
      </c>
    </row>
    <row r="19" spans="2:2" ht="26.85" customHeight="1" x14ac:dyDescent="0.5">
      <c r="B19" s="50" t="s">
        <v>125</v>
      </c>
    </row>
    <row r="20" spans="2:2" ht="15" customHeight="1" x14ac:dyDescent="0.5">
      <c r="B20" s="4" t="s">
        <v>13</v>
      </c>
    </row>
    <row r="21" spans="2:2" ht="26.85" customHeight="1" x14ac:dyDescent="0.5">
      <c r="B21" s="4" t="s">
        <v>14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8"/>
  <sheetViews>
    <sheetView showGridLines="0" zoomScaleNormal="100" workbookViewId="0">
      <selection activeCell="E17" sqref="E17"/>
    </sheetView>
  </sheetViews>
  <sheetFormatPr defaultColWidth="8.703125" defaultRowHeight="14.35" x14ac:dyDescent="0.5"/>
  <cols>
    <col min="1" max="1" width="3" customWidth="1"/>
    <col min="2" max="2" width="30" customWidth="1"/>
    <col min="3" max="3" width="28" customWidth="1"/>
    <col min="4" max="4" width="3" customWidth="1"/>
    <col min="5" max="5" width="60" customWidth="1"/>
  </cols>
  <sheetData>
    <row r="1" spans="2:5" ht="62" customHeight="1" x14ac:dyDescent="0.5"/>
    <row r="2" spans="2:5" ht="19.7" customHeight="1" x14ac:dyDescent="0.6">
      <c r="B2" s="1" t="s">
        <v>15</v>
      </c>
    </row>
    <row r="4" spans="2:5" ht="15" customHeight="1" x14ac:dyDescent="0.5">
      <c r="B4" s="7" t="s">
        <v>16</v>
      </c>
      <c r="C4" s="8" t="s">
        <v>17</v>
      </c>
      <c r="E4" s="9" t="s">
        <v>18</v>
      </c>
    </row>
    <row r="5" spans="2:5" ht="22.35" customHeight="1" x14ac:dyDescent="0.5">
      <c r="B5" s="7" t="s">
        <v>19</v>
      </c>
      <c r="C5" s="8" t="s">
        <v>20</v>
      </c>
      <c r="E5" s="9" t="s">
        <v>21</v>
      </c>
    </row>
    <row r="6" spans="2:5" ht="22.35" customHeight="1" x14ac:dyDescent="0.5">
      <c r="B6" s="7" t="s">
        <v>22</v>
      </c>
      <c r="C6" s="8" t="s">
        <v>23</v>
      </c>
      <c r="E6" s="9" t="s">
        <v>24</v>
      </c>
    </row>
    <row r="7" spans="2:5" ht="15" customHeight="1" x14ac:dyDescent="0.5">
      <c r="B7" s="7" t="s">
        <v>25</v>
      </c>
      <c r="C7" s="8" t="s">
        <v>26</v>
      </c>
      <c r="E7" s="9" t="s">
        <v>27</v>
      </c>
    </row>
    <row r="8" spans="2:5" ht="22.35" customHeight="1" x14ac:dyDescent="0.5">
      <c r="B8" s="7" t="s">
        <v>28</v>
      </c>
      <c r="C8" s="10">
        <v>200000</v>
      </c>
      <c r="E8" s="9" t="s">
        <v>29</v>
      </c>
    </row>
  </sheetData>
  <dataValidations count="3">
    <dataValidation type="list" allowBlank="1" sqref="C5" xr:uid="{00000000-0002-0000-0100-000000000000}">
      <formula1>"SaaS / B2B,Marketplace,D2C / E-commerce,Hardware / Deeptech,Fintech,Other"</formula1>
      <formula2>0</formula2>
    </dataValidation>
    <dataValidation type="list" allowBlank="1" sqref="C6" xr:uid="{00000000-0002-0000-0100-000001000000}">
      <formula1>"Pre-seed / Idea,Seed / Early Traction,Growth / Series A+"</formula1>
      <formula2>0</formula2>
    </dataValidation>
    <dataValidation type="list" allowBlank="1" sqref="C7" xr:uid="{00000000-0002-0000-0100-000002000000}">
      <formula1>"EUR,USD,GBP"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1" sqref="E11"/>
    </sheetView>
  </sheetViews>
  <sheetFormatPr defaultColWidth="8.703125" defaultRowHeight="14.35" x14ac:dyDescent="0.5"/>
  <cols>
    <col min="1" max="2" width="12" customWidth="1"/>
    <col min="3" max="3" width="11" customWidth="1"/>
    <col min="4" max="4" width="12" customWidth="1"/>
    <col min="5" max="5" width="13" customWidth="1"/>
    <col min="6" max="6" width="12" customWidth="1"/>
    <col min="7" max="7" width="13" customWidth="1"/>
    <col min="8" max="9" width="11" customWidth="1"/>
    <col min="10" max="12" width="12" customWidth="1"/>
    <col min="13" max="14" width="13" customWidth="1"/>
    <col min="15" max="15" width="10" customWidth="1"/>
  </cols>
  <sheetData>
    <row r="1" spans="1:15" ht="19.7" customHeight="1" x14ac:dyDescent="0.6">
      <c r="A1" s="1" t="s">
        <v>30</v>
      </c>
    </row>
    <row r="2" spans="1:15" ht="15" customHeight="1" x14ac:dyDescent="0.5">
      <c r="A2" s="11" t="s">
        <v>31</v>
      </c>
    </row>
    <row r="3" spans="1:15" ht="26.85" customHeight="1" x14ac:dyDescent="0.5">
      <c r="A3" s="12" t="s">
        <v>32</v>
      </c>
      <c r="B3" s="12" t="s">
        <v>33</v>
      </c>
      <c r="C3" s="12" t="s">
        <v>34</v>
      </c>
      <c r="D3" s="12" t="s">
        <v>35</v>
      </c>
      <c r="E3" s="12" t="s">
        <v>36</v>
      </c>
      <c r="F3" s="12" t="s">
        <v>37</v>
      </c>
      <c r="G3" s="12" t="s">
        <v>38</v>
      </c>
      <c r="H3" s="12" t="s">
        <v>39</v>
      </c>
      <c r="I3" s="12" t="s">
        <v>40</v>
      </c>
      <c r="J3" s="12" t="s">
        <v>41</v>
      </c>
      <c r="K3" s="12" t="s">
        <v>42</v>
      </c>
      <c r="L3" s="12" t="s">
        <v>43</v>
      </c>
      <c r="M3" s="12" t="s">
        <v>44</v>
      </c>
      <c r="N3" s="12" t="s">
        <v>45</v>
      </c>
      <c r="O3" s="12" t="s">
        <v>46</v>
      </c>
    </row>
    <row r="4" spans="1:15" ht="15" customHeight="1" x14ac:dyDescent="0.5">
      <c r="A4" s="13" t="s">
        <v>47</v>
      </c>
      <c r="B4" s="14">
        <v>18000</v>
      </c>
      <c r="C4" s="14">
        <v>4500</v>
      </c>
      <c r="D4" s="15">
        <f t="shared" ref="D4:D15" si="0">IF(B4="","",B4-C4)</f>
        <v>13500</v>
      </c>
      <c r="E4" s="16">
        <f t="shared" ref="E4:E15" si="1">IFERROR(D4/B4,"")</f>
        <v>0.75</v>
      </c>
      <c r="F4" s="14">
        <v>22000</v>
      </c>
      <c r="G4" s="14">
        <v>6000</v>
      </c>
      <c r="H4" s="14">
        <v>3000</v>
      </c>
      <c r="I4" s="15">
        <f t="shared" ref="I4:I15" si="2">F4+G4+H4</f>
        <v>31000</v>
      </c>
      <c r="J4" s="15">
        <f t="shared" ref="J4:J15" si="3">IF(B4="","",D4-I4)</f>
        <v>-17500</v>
      </c>
      <c r="K4" s="15">
        <f>IF(J4="",Setup!$C$8,Setup!$C$8+J4)</f>
        <v>182500</v>
      </c>
      <c r="L4" s="14">
        <v>14</v>
      </c>
      <c r="M4" s="14">
        <v>2</v>
      </c>
      <c r="N4" s="15">
        <f>IF(AND(L4="",M4=""),"",L4-M4)</f>
        <v>12</v>
      </c>
      <c r="O4" s="15">
        <f t="shared" ref="O4:O15" si="4">IFERROR(G4/L4,"")</f>
        <v>428.57142857142856</v>
      </c>
    </row>
    <row r="5" spans="1:15" ht="15" customHeight="1" x14ac:dyDescent="0.5">
      <c r="A5" s="17" t="s">
        <v>48</v>
      </c>
      <c r="B5" s="18">
        <v>21000</v>
      </c>
      <c r="C5" s="18">
        <v>5200</v>
      </c>
      <c r="D5" s="19">
        <f t="shared" si="0"/>
        <v>15800</v>
      </c>
      <c r="E5" s="20">
        <f t="shared" si="1"/>
        <v>0.75238095238095237</v>
      </c>
      <c r="F5" s="18">
        <v>22000</v>
      </c>
      <c r="G5" s="18">
        <v>6500</v>
      </c>
      <c r="H5" s="18">
        <v>3100</v>
      </c>
      <c r="I5" s="19">
        <f t="shared" si="2"/>
        <v>31600</v>
      </c>
      <c r="J5" s="19">
        <f t="shared" si="3"/>
        <v>-15800</v>
      </c>
      <c r="K5" s="19">
        <f>IF(J5="",K4,K4+J5)</f>
        <v>166700</v>
      </c>
      <c r="L5" s="18">
        <v>16</v>
      </c>
      <c r="M5" s="18">
        <v>2</v>
      </c>
      <c r="N5" s="19">
        <f t="shared" ref="N5:N15" si="5">IF(AND(L5="",M5=""),N4,N4+L5-M5)</f>
        <v>26</v>
      </c>
      <c r="O5" s="19">
        <f t="shared" si="4"/>
        <v>406.25</v>
      </c>
    </row>
    <row r="6" spans="1:15" ht="15" customHeight="1" x14ac:dyDescent="0.5">
      <c r="A6" s="13" t="s">
        <v>49</v>
      </c>
      <c r="B6" s="14">
        <v>24500</v>
      </c>
      <c r="C6" s="14">
        <v>6000</v>
      </c>
      <c r="D6" s="15">
        <f t="shared" si="0"/>
        <v>18500</v>
      </c>
      <c r="E6" s="16">
        <f t="shared" si="1"/>
        <v>0.75510204081632648</v>
      </c>
      <c r="F6" s="14">
        <v>23000</v>
      </c>
      <c r="G6" s="14">
        <v>7000</v>
      </c>
      <c r="H6" s="14">
        <v>3200</v>
      </c>
      <c r="I6" s="15">
        <f t="shared" si="2"/>
        <v>33200</v>
      </c>
      <c r="J6" s="15">
        <f t="shared" si="3"/>
        <v>-14700</v>
      </c>
      <c r="K6" s="15">
        <f t="shared" ref="K6:K15" si="6">IF(J6="",K5,K5+J6)</f>
        <v>152000</v>
      </c>
      <c r="L6" s="14">
        <v>18</v>
      </c>
      <c r="M6" s="14">
        <v>3</v>
      </c>
      <c r="N6" s="15">
        <f t="shared" si="5"/>
        <v>41</v>
      </c>
      <c r="O6" s="15">
        <f t="shared" si="4"/>
        <v>388.88888888888891</v>
      </c>
    </row>
    <row r="7" spans="1:15" ht="15" customHeight="1" x14ac:dyDescent="0.5">
      <c r="A7" s="17"/>
      <c r="B7" s="18"/>
      <c r="C7" s="18"/>
      <c r="D7" s="19" t="str">
        <f t="shared" si="0"/>
        <v/>
      </c>
      <c r="E7" s="20" t="str">
        <f t="shared" si="1"/>
        <v/>
      </c>
      <c r="F7" s="18"/>
      <c r="G7" s="18"/>
      <c r="H7" s="18"/>
      <c r="I7" s="19">
        <f t="shared" si="2"/>
        <v>0</v>
      </c>
      <c r="J7" s="19" t="str">
        <f>IF(B7="","",D7-I7)</f>
        <v/>
      </c>
      <c r="K7" s="19">
        <f>IF(J7="",K6,K6+J7)</f>
        <v>152000</v>
      </c>
      <c r="L7" s="18"/>
      <c r="M7" s="18"/>
      <c r="N7" s="19">
        <f>IF(AND(L7="",M7=""),N6,N6+L7-M7)</f>
        <v>41</v>
      </c>
      <c r="O7" s="19" t="str">
        <f>IFERROR(G7/L7,"")</f>
        <v/>
      </c>
    </row>
    <row r="8" spans="1:15" ht="15" customHeight="1" x14ac:dyDescent="0.5">
      <c r="A8" s="13"/>
      <c r="B8" s="14"/>
      <c r="C8" s="14"/>
      <c r="D8" s="15" t="str">
        <f t="shared" si="0"/>
        <v/>
      </c>
      <c r="E8" s="16" t="str">
        <f t="shared" si="1"/>
        <v/>
      </c>
      <c r="F8" s="14"/>
      <c r="G8" s="14"/>
      <c r="H8" s="14"/>
      <c r="I8" s="15">
        <f t="shared" si="2"/>
        <v>0</v>
      </c>
      <c r="J8" s="15" t="str">
        <f t="shared" si="3"/>
        <v/>
      </c>
      <c r="K8" s="15">
        <f t="shared" si="6"/>
        <v>152000</v>
      </c>
      <c r="L8" s="14"/>
      <c r="M8" s="14"/>
      <c r="N8" s="15">
        <f t="shared" si="5"/>
        <v>41</v>
      </c>
      <c r="O8" s="15" t="str">
        <f t="shared" si="4"/>
        <v/>
      </c>
    </row>
    <row r="9" spans="1:15" ht="15" customHeight="1" x14ac:dyDescent="0.5">
      <c r="A9" s="17"/>
      <c r="B9" s="18"/>
      <c r="C9" s="18"/>
      <c r="D9" s="19" t="str">
        <f t="shared" si="0"/>
        <v/>
      </c>
      <c r="E9" s="20" t="str">
        <f t="shared" si="1"/>
        <v/>
      </c>
      <c r="F9" s="18"/>
      <c r="G9" s="18"/>
      <c r="H9" s="18"/>
      <c r="I9" s="19">
        <f t="shared" si="2"/>
        <v>0</v>
      </c>
      <c r="J9" s="19" t="str">
        <f t="shared" si="3"/>
        <v/>
      </c>
      <c r="K9" s="19">
        <f t="shared" si="6"/>
        <v>152000</v>
      </c>
      <c r="L9" s="18"/>
      <c r="M9" s="18"/>
      <c r="N9" s="19">
        <f t="shared" si="5"/>
        <v>41</v>
      </c>
      <c r="O9" s="19" t="str">
        <f t="shared" si="4"/>
        <v/>
      </c>
    </row>
    <row r="10" spans="1:15" ht="15" customHeight="1" x14ac:dyDescent="0.5">
      <c r="A10" s="13"/>
      <c r="B10" s="14"/>
      <c r="C10" s="14"/>
      <c r="D10" s="15" t="str">
        <f t="shared" si="0"/>
        <v/>
      </c>
      <c r="E10" s="16" t="str">
        <f t="shared" si="1"/>
        <v/>
      </c>
      <c r="F10" s="14"/>
      <c r="G10" s="14"/>
      <c r="H10" s="14"/>
      <c r="I10" s="15">
        <f t="shared" si="2"/>
        <v>0</v>
      </c>
      <c r="J10" s="15" t="str">
        <f t="shared" si="3"/>
        <v/>
      </c>
      <c r="K10" s="15">
        <f t="shared" si="6"/>
        <v>152000</v>
      </c>
      <c r="L10" s="14"/>
      <c r="M10" s="14"/>
      <c r="N10" s="15">
        <f t="shared" si="5"/>
        <v>41</v>
      </c>
      <c r="O10" s="15" t="str">
        <f t="shared" si="4"/>
        <v/>
      </c>
    </row>
    <row r="11" spans="1:15" ht="15" customHeight="1" x14ac:dyDescent="0.5">
      <c r="A11" s="17"/>
      <c r="B11" s="18"/>
      <c r="C11" s="18"/>
      <c r="D11" s="19" t="str">
        <f t="shared" si="0"/>
        <v/>
      </c>
      <c r="E11" s="20" t="str">
        <f t="shared" si="1"/>
        <v/>
      </c>
      <c r="F11" s="18"/>
      <c r="G11" s="18"/>
      <c r="H11" s="18"/>
      <c r="I11" s="19">
        <f t="shared" si="2"/>
        <v>0</v>
      </c>
      <c r="J11" s="19" t="str">
        <f t="shared" si="3"/>
        <v/>
      </c>
      <c r="K11" s="19">
        <f t="shared" si="6"/>
        <v>152000</v>
      </c>
      <c r="L11" s="18"/>
      <c r="M11" s="18"/>
      <c r="N11" s="19">
        <f t="shared" si="5"/>
        <v>41</v>
      </c>
      <c r="O11" s="19" t="str">
        <f t="shared" si="4"/>
        <v/>
      </c>
    </row>
    <row r="12" spans="1:15" ht="15" customHeight="1" x14ac:dyDescent="0.5">
      <c r="A12" s="13"/>
      <c r="B12" s="14"/>
      <c r="C12" s="14"/>
      <c r="D12" s="15" t="str">
        <f t="shared" si="0"/>
        <v/>
      </c>
      <c r="E12" s="16" t="str">
        <f t="shared" si="1"/>
        <v/>
      </c>
      <c r="F12" s="14"/>
      <c r="G12" s="14"/>
      <c r="H12" s="14"/>
      <c r="I12" s="15">
        <f t="shared" si="2"/>
        <v>0</v>
      </c>
      <c r="J12" s="15" t="str">
        <f t="shared" si="3"/>
        <v/>
      </c>
      <c r="K12" s="15">
        <f t="shared" si="6"/>
        <v>152000</v>
      </c>
      <c r="L12" s="14"/>
      <c r="M12" s="14"/>
      <c r="N12" s="15">
        <f t="shared" si="5"/>
        <v>41</v>
      </c>
      <c r="O12" s="15" t="str">
        <f t="shared" si="4"/>
        <v/>
      </c>
    </row>
    <row r="13" spans="1:15" ht="15" customHeight="1" x14ac:dyDescent="0.5">
      <c r="A13" s="17"/>
      <c r="B13" s="18"/>
      <c r="C13" s="18"/>
      <c r="D13" s="19" t="str">
        <f t="shared" si="0"/>
        <v/>
      </c>
      <c r="E13" s="20" t="str">
        <f t="shared" si="1"/>
        <v/>
      </c>
      <c r="F13" s="18"/>
      <c r="G13" s="18"/>
      <c r="H13" s="18"/>
      <c r="I13" s="19">
        <f t="shared" si="2"/>
        <v>0</v>
      </c>
      <c r="J13" s="19" t="str">
        <f t="shared" si="3"/>
        <v/>
      </c>
      <c r="K13" s="19">
        <f t="shared" si="6"/>
        <v>152000</v>
      </c>
      <c r="L13" s="18"/>
      <c r="M13" s="18"/>
      <c r="N13" s="19">
        <f t="shared" si="5"/>
        <v>41</v>
      </c>
      <c r="O13" s="19" t="str">
        <f t="shared" si="4"/>
        <v/>
      </c>
    </row>
    <row r="14" spans="1:15" ht="15" customHeight="1" x14ac:dyDescent="0.5">
      <c r="A14" s="13"/>
      <c r="B14" s="14"/>
      <c r="C14" s="14"/>
      <c r="D14" s="15" t="str">
        <f t="shared" si="0"/>
        <v/>
      </c>
      <c r="E14" s="16" t="str">
        <f t="shared" si="1"/>
        <v/>
      </c>
      <c r="F14" s="14"/>
      <c r="G14" s="14"/>
      <c r="H14" s="14"/>
      <c r="I14" s="15">
        <f t="shared" si="2"/>
        <v>0</v>
      </c>
      <c r="J14" s="15" t="str">
        <f t="shared" si="3"/>
        <v/>
      </c>
      <c r="K14" s="15">
        <f t="shared" si="6"/>
        <v>152000</v>
      </c>
      <c r="L14" s="14"/>
      <c r="M14" s="14"/>
      <c r="N14" s="15">
        <f t="shared" si="5"/>
        <v>41</v>
      </c>
      <c r="O14" s="15" t="str">
        <f t="shared" si="4"/>
        <v/>
      </c>
    </row>
    <row r="15" spans="1:15" ht="15" customHeight="1" x14ac:dyDescent="0.5">
      <c r="A15" s="17"/>
      <c r="B15" s="18"/>
      <c r="C15" s="18"/>
      <c r="D15" s="19" t="str">
        <f t="shared" si="0"/>
        <v/>
      </c>
      <c r="E15" s="20" t="str">
        <f t="shared" si="1"/>
        <v/>
      </c>
      <c r="F15" s="18"/>
      <c r="G15" s="18"/>
      <c r="H15" s="18"/>
      <c r="I15" s="19">
        <f t="shared" si="2"/>
        <v>0</v>
      </c>
      <c r="J15" s="19" t="str">
        <f t="shared" si="3"/>
        <v/>
      </c>
      <c r="K15" s="19">
        <f t="shared" si="6"/>
        <v>152000</v>
      </c>
      <c r="L15" s="18"/>
      <c r="M15" s="18"/>
      <c r="N15" s="19">
        <f t="shared" si="5"/>
        <v>41</v>
      </c>
      <c r="O15" s="19" t="str">
        <f t="shared" si="4"/>
        <v/>
      </c>
    </row>
  </sheetData>
  <phoneticPr fontId="26" type="noConversion"/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P17"/>
  <sheetViews>
    <sheetView showGridLines="0" zoomScaleNormal="100" workbookViewId="0">
      <selection activeCell="B11" sqref="B11:C12"/>
    </sheetView>
  </sheetViews>
  <sheetFormatPr defaultColWidth="8.703125" defaultRowHeight="14.35" x14ac:dyDescent="0.5"/>
  <cols>
    <col min="1" max="1" width="3" customWidth="1"/>
    <col min="2" max="7" width="16" customWidth="1"/>
    <col min="15" max="15" width="12" bestFit="1" customWidth="1"/>
  </cols>
  <sheetData>
    <row r="2" spans="2:16" ht="19.7" customHeight="1" x14ac:dyDescent="0.6">
      <c r="B2" s="1" t="s">
        <v>50</v>
      </c>
    </row>
    <row r="3" spans="2:16" ht="15" customHeight="1" x14ac:dyDescent="0.5">
      <c r="B3" s="2" t="str">
        <f>Setup!C4&amp;" — "&amp;Setup!C5&amp;" ("&amp;Setup!C6&amp;")"</f>
        <v>Your Startup GmbH — SaaS / B2B (Seed / Early Traction)</v>
      </c>
    </row>
    <row r="4" spans="2:16" ht="15" customHeight="1" x14ac:dyDescent="0.5">
      <c r="N4" s="21" t="s">
        <v>33</v>
      </c>
      <c r="O4" s="21" t="s">
        <v>43</v>
      </c>
      <c r="P4" s="21" t="s">
        <v>44</v>
      </c>
    </row>
    <row r="5" spans="2:16" ht="15" customHeight="1" x14ac:dyDescent="0.5">
      <c r="B5" s="22" t="s">
        <v>51</v>
      </c>
      <c r="C5" s="22">
        <f>COUNT('Monthly Input'!B4:B15)</f>
        <v>3</v>
      </c>
      <c r="N5" s="23">
        <f>IF('Monthly Input'!B4="","",'Monthly Input'!B4)</f>
        <v>18000</v>
      </c>
      <c r="O5" s="23">
        <f>IF('Monthly Input'!L4="","",'Monthly Input'!L4)</f>
        <v>14</v>
      </c>
      <c r="P5" s="23">
        <f>IF('Monthly Input'!M4="","",'Monthly Input'!M4)</f>
        <v>2</v>
      </c>
    </row>
    <row r="6" spans="2:16" ht="15" customHeight="1" x14ac:dyDescent="0.5">
      <c r="N6" s="23">
        <f>IF('Monthly Input'!B5="","",'Monthly Input'!B5)</f>
        <v>21000</v>
      </c>
      <c r="O6" s="23">
        <f>IF('Monthly Input'!L5="","",'Monthly Input'!L5)</f>
        <v>16</v>
      </c>
      <c r="P6" s="23">
        <f>IF('Monthly Input'!M5="","",'Monthly Input'!M5)</f>
        <v>2</v>
      </c>
    </row>
    <row r="7" spans="2:16" ht="15" customHeight="1" x14ac:dyDescent="0.5">
      <c r="B7" s="24" t="s">
        <v>52</v>
      </c>
      <c r="N7" s="23">
        <f>IF('Monthly Input'!B6="","",'Monthly Input'!B6)</f>
        <v>24500</v>
      </c>
      <c r="O7" s="23">
        <f>IF('Monthly Input'!L6="","",'Monthly Input'!L6)</f>
        <v>18</v>
      </c>
      <c r="P7" s="23">
        <f>IF('Monthly Input'!M6="","",'Monthly Input'!M6)</f>
        <v>3</v>
      </c>
    </row>
    <row r="8" spans="2:16" ht="15" customHeight="1" x14ac:dyDescent="0.5">
      <c r="B8" s="25" t="s">
        <v>53</v>
      </c>
      <c r="C8" s="26" t="s">
        <v>54</v>
      </c>
      <c r="D8" s="27" t="s">
        <v>53</v>
      </c>
      <c r="E8" s="28" t="s">
        <v>55</v>
      </c>
      <c r="F8" s="29" t="s">
        <v>53</v>
      </c>
      <c r="G8" s="30" t="s">
        <v>56</v>
      </c>
      <c r="N8" s="23" t="str">
        <f>IF('Monthly Input'!B7="","",'Monthly Input'!B7)</f>
        <v/>
      </c>
      <c r="O8" s="23" t="str">
        <f>IF('Monthly Input'!L7="","",'Monthly Input'!L7)</f>
        <v/>
      </c>
      <c r="P8" s="23" t="str">
        <f>IF('Monthly Input'!M7="","",'Monthly Input'!M7)</f>
        <v/>
      </c>
    </row>
    <row r="9" spans="2:16" ht="15" customHeight="1" x14ac:dyDescent="0.5">
      <c r="N9" s="23" t="str">
        <f>IF('Monthly Input'!B8="","",'Monthly Input'!B8)</f>
        <v/>
      </c>
      <c r="O9" s="23" t="str">
        <f>IF('Monthly Input'!L8="","",'Monthly Input'!L8)</f>
        <v/>
      </c>
      <c r="P9" s="23" t="str">
        <f>IF('Monthly Input'!M8="","",'Monthly Input'!M8)</f>
        <v/>
      </c>
    </row>
    <row r="10" spans="2:16" ht="15" customHeight="1" x14ac:dyDescent="0.5">
      <c r="B10" s="54" t="s">
        <v>57</v>
      </c>
      <c r="C10" s="55"/>
      <c r="D10" s="54" t="s">
        <v>58</v>
      </c>
      <c r="E10" s="55"/>
      <c r="F10" s="54" t="s">
        <v>42</v>
      </c>
      <c r="G10" s="55"/>
      <c r="H10" s="54" t="s">
        <v>59</v>
      </c>
      <c r="I10" s="55"/>
      <c r="N10" s="23" t="str">
        <f>IF('Monthly Input'!B9="","",'Monthly Input'!B9)</f>
        <v/>
      </c>
      <c r="O10" s="23" t="str">
        <f>IF('Monthly Input'!L9="","",'Monthly Input'!L9)</f>
        <v/>
      </c>
      <c r="P10" s="23" t="str">
        <f>IF('Monthly Input'!M9="","",'Monthly Input'!M9)</f>
        <v/>
      </c>
    </row>
    <row r="11" spans="2:16" ht="15" customHeight="1" x14ac:dyDescent="0.5">
      <c r="B11" s="56">
        <f>IF($C$5=0,"-",INDEX('Monthly Input'!B4:B15,$C$5))</f>
        <v>24500</v>
      </c>
      <c r="C11" s="57"/>
      <c r="D11" s="60">
        <f>IFERROR((INDEX('Monthly Input'!B4:B15,$C$5)-INDEX('Monthly Input'!B4:B15,MAX($C$5-1,1)))/INDEX('Monthly Input'!B4:B15,MAX($C$5-1,1)),"-")</f>
        <v>0.16666666666666666</v>
      </c>
      <c r="E11" s="57"/>
      <c r="F11" s="56">
        <f>IF($C$5=0,Setup!$C$8,INDEX('Monthly Input'!K4:K15,$C$5))</f>
        <v>152000</v>
      </c>
      <c r="G11" s="57"/>
      <c r="H11" s="61">
        <f>IF($C$5=0,"-",IF(AVERAGE(INDEX('Monthly Input'!J4:J15,MAX($C$5-2,1)):INDEX('Monthly Input'!J4:J15,$C$5))&gt;=0,"Profitable",ROUND(INDEX('Monthly Input'!K4:K15,$C$5)/ABS(AVERAGE(INDEX('Monthly Input'!J4:J15,MAX($C$5-2,1)):INDEX('Monthly Input'!J4:J15,$C$5))),1)))</f>
        <v>9.5</v>
      </c>
      <c r="I11" s="57"/>
      <c r="N11" s="23" t="str">
        <f>IF('Monthly Input'!B10="","",'Monthly Input'!B10)</f>
        <v/>
      </c>
      <c r="O11" s="23" t="str">
        <f>IF('Monthly Input'!L10="","",'Monthly Input'!L10)</f>
        <v/>
      </c>
      <c r="P11" s="23" t="str">
        <f>IF('Monthly Input'!M10="","",'Monthly Input'!M10)</f>
        <v/>
      </c>
    </row>
    <row r="12" spans="2:16" ht="15" customHeight="1" x14ac:dyDescent="0.5">
      <c r="B12" s="58"/>
      <c r="C12" s="59"/>
      <c r="D12" s="58"/>
      <c r="E12" s="59"/>
      <c r="F12" s="58"/>
      <c r="G12" s="59"/>
      <c r="H12" s="58"/>
      <c r="I12" s="59"/>
      <c r="N12" s="23" t="str">
        <f>IF('Monthly Input'!B11="","",'Monthly Input'!B11)</f>
        <v/>
      </c>
      <c r="O12" s="23" t="str">
        <f>IF('Monthly Input'!L11="","",'Monthly Input'!L11)</f>
        <v/>
      </c>
      <c r="P12" s="23" t="str">
        <f>IF('Monthly Input'!M11="","",'Monthly Input'!M11)</f>
        <v/>
      </c>
    </row>
    <row r="13" spans="2:16" ht="15" customHeight="1" x14ac:dyDescent="0.5">
      <c r="N13" s="23" t="str">
        <f>IF('Monthly Input'!B12="","",'Monthly Input'!B12)</f>
        <v/>
      </c>
      <c r="O13" s="23" t="str">
        <f>IF('Monthly Input'!L12="","",'Monthly Input'!L12)</f>
        <v/>
      </c>
      <c r="P13" s="23" t="str">
        <f>IF('Monthly Input'!M12="","",'Monthly Input'!M12)</f>
        <v/>
      </c>
    </row>
    <row r="14" spans="2:16" ht="15" customHeight="1" x14ac:dyDescent="0.5">
      <c r="N14" s="23" t="str">
        <f>IF('Monthly Input'!B13="","",'Monthly Input'!B13)</f>
        <v/>
      </c>
      <c r="O14" s="23" t="str">
        <f>IF('Monthly Input'!L13="","",'Monthly Input'!L13)</f>
        <v/>
      </c>
      <c r="P14" s="23" t="str">
        <f>IF('Monthly Input'!M13="","",'Monthly Input'!M13)</f>
        <v/>
      </c>
    </row>
    <row r="15" spans="2:16" ht="15" customHeight="1" x14ac:dyDescent="0.5">
      <c r="B15" s="54" t="s">
        <v>60</v>
      </c>
      <c r="C15" s="55"/>
      <c r="D15" s="54" t="s">
        <v>61</v>
      </c>
      <c r="E15" s="55"/>
      <c r="F15" s="54" t="s">
        <v>62</v>
      </c>
      <c r="G15" s="55"/>
      <c r="H15" s="54" t="s">
        <v>63</v>
      </c>
      <c r="I15" s="55"/>
      <c r="N15" s="23" t="str">
        <f>IF('Monthly Input'!B14="","",'Monthly Input'!B14)</f>
        <v/>
      </c>
      <c r="O15" s="23" t="str">
        <f>IF('Monthly Input'!L14="","",'Monthly Input'!L14)</f>
        <v/>
      </c>
      <c r="P15" s="23" t="str">
        <f>IF('Monthly Input'!M14="","",'Monthly Input'!M14)</f>
        <v/>
      </c>
    </row>
    <row r="16" spans="2:16" ht="15" customHeight="1" x14ac:dyDescent="0.5">
      <c r="B16" s="60">
        <f>IF($C$5=0,"-",INDEX('Monthly Input'!E4:E15,$C$5))</f>
        <v>0.75510204081632648</v>
      </c>
      <c r="C16" s="57"/>
      <c r="D16" s="56">
        <f>IF($C$5=0,"-",AVERAGE(INDEX('Monthly Input'!J4:J15,MAX($C$5-2,1)):INDEX('Monthly Input'!J4:J15,$C$5)))</f>
        <v>-16000</v>
      </c>
      <c r="E16" s="57"/>
      <c r="F16" s="56">
        <f>IF($C$5=0,"-",INDEX('Monthly Input'!O4:O15,$C$5))</f>
        <v>388.88888888888891</v>
      </c>
      <c r="G16" s="57"/>
      <c r="H16" s="62">
        <f>IFERROR((INDEX('Monthly Input'!B4:B15,$C$5)/INDEX('Monthly Input'!N4:N15,$C$5)*INDEX('Monthly Input'!E4:E15,$C$5)/(INDEX('Monthly Input'!M4:M15,$C$5)/INDEX('Monthly Input'!N4:N15,MAX($C$5-1,1))))/INDEX('Monthly Input'!O4:O15,$C$5),"-")</f>
        <v>10.055749128919857</v>
      </c>
      <c r="I16" s="57"/>
      <c r="N16" s="23" t="str">
        <f>IF('Monthly Input'!B15="","",'Monthly Input'!B15)</f>
        <v/>
      </c>
      <c r="O16" s="23" t="str">
        <f>IF('Monthly Input'!L15="","",'Monthly Input'!L15)</f>
        <v/>
      </c>
      <c r="P16" s="23" t="str">
        <f>IF('Monthly Input'!M15="","",'Monthly Input'!M15)</f>
        <v/>
      </c>
    </row>
    <row r="17" spans="2:9" ht="15" customHeight="1" x14ac:dyDescent="0.5">
      <c r="B17" s="58"/>
      <c r="C17" s="59"/>
      <c r="D17" s="58"/>
      <c r="E17" s="59"/>
      <c r="F17" s="58"/>
      <c r="G17" s="59"/>
      <c r="H17" s="58"/>
      <c r="I17" s="59"/>
    </row>
  </sheetData>
  <mergeCells count="16">
    <mergeCell ref="H10:I10"/>
    <mergeCell ref="B11:C12"/>
    <mergeCell ref="B16:C17"/>
    <mergeCell ref="B10:C10"/>
    <mergeCell ref="D11:E12"/>
    <mergeCell ref="H15:I15"/>
    <mergeCell ref="F16:G17"/>
    <mergeCell ref="H11:I12"/>
    <mergeCell ref="F11:G12"/>
    <mergeCell ref="H16:I17"/>
    <mergeCell ref="D16:E17"/>
    <mergeCell ref="D10:E10"/>
    <mergeCell ref="B15:C15"/>
    <mergeCell ref="F15:G15"/>
    <mergeCell ref="F10:G10"/>
    <mergeCell ref="D15:E15"/>
  </mergeCells>
  <conditionalFormatting sqref="B16:C17">
    <cfRule type="expression" dxfId="23" priority="8">
      <formula>AND(ISNUMBER($B$16),$B$16&gt;=0.7)</formula>
    </cfRule>
    <cfRule type="expression" dxfId="22" priority="9">
      <formula>AND(ISNUMBER($B$16),$B$16&gt;=0.4,$B$16&lt;0.7)</formula>
    </cfRule>
    <cfRule type="expression" dxfId="21" priority="10">
      <formula>AND(ISNUMBER($B$16),$B$16&lt;0.4)</formula>
    </cfRule>
  </conditionalFormatting>
  <conditionalFormatting sqref="D11:E12">
    <cfRule type="expression" dxfId="20" priority="2">
      <formula>AND(ISNUMBER($D$11),$D$11&gt;=0.1)</formula>
    </cfRule>
    <cfRule type="expression" dxfId="19" priority="3">
      <formula>AND(ISNUMBER($D$11),$D$11&gt;=0,$D$11&lt;0.1)</formula>
    </cfRule>
    <cfRule type="expression" dxfId="18" priority="4">
      <formula>AND(ISNUMBER($D$11),$D$11&lt;0)</formula>
    </cfRule>
  </conditionalFormatting>
  <conditionalFormatting sqref="H11:I12">
    <cfRule type="expression" dxfId="17" priority="5">
      <formula>OR($H$11="Profitable",AND(ISNUMBER($H$11),$H$11&gt;=12))</formula>
    </cfRule>
    <cfRule type="expression" dxfId="16" priority="6">
      <formula>AND(ISNUMBER($H$11),$H$11&gt;=6,$H$11&lt;12)</formula>
    </cfRule>
    <cfRule type="expression" dxfId="15" priority="7">
      <formula>AND(ISNUMBER($H$11),$H$11&lt;6)</formula>
    </cfRule>
  </conditionalFormatting>
  <conditionalFormatting sqref="H16:I17">
    <cfRule type="expression" dxfId="14" priority="11">
      <formula>AND(ISNUMBER($H$16),$H$16&gt;=3)</formula>
    </cfRule>
    <cfRule type="expression" dxfId="13" priority="12">
      <formula>AND(ISNUMBER($H$16),$H$16&gt;=1,$H$16&lt;3)</formula>
    </cfRule>
    <cfRule type="expression" dxfId="12" priority="13">
      <formula>AND(ISNUMBER($H$16),$H$16&lt;1)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I38"/>
  <sheetViews>
    <sheetView showGridLines="0" zoomScaleNormal="100" workbookViewId="0">
      <selection activeCell="B2" sqref="B2"/>
    </sheetView>
  </sheetViews>
  <sheetFormatPr defaultColWidth="8.703125" defaultRowHeight="14.35" x14ac:dyDescent="0.5"/>
  <cols>
    <col min="1" max="1" width="3" customWidth="1"/>
    <col min="2" max="9" width="15" customWidth="1"/>
  </cols>
  <sheetData>
    <row r="2" spans="2:9" ht="19.7" customHeight="1" x14ac:dyDescent="0.6">
      <c r="B2" s="1" t="str">
        <f>Setup!C4</f>
        <v>Your Startup GmbH</v>
      </c>
    </row>
    <row r="3" spans="2:9" ht="15" customHeight="1" x14ac:dyDescent="0.5">
      <c r="B3" s="2" t="str">
        <f>"Financial Health Summary — "&amp;Setup!C5&amp;" | "&amp;Setup!C6&amp;" | Currency: "&amp;Setup!C7</f>
        <v>Financial Health Summary — SaaS / B2B | Seed / Early Traction | Currency: EUR</v>
      </c>
    </row>
    <row r="5" spans="2:9" ht="15" customHeight="1" x14ac:dyDescent="0.5">
      <c r="B5" s="24" t="s">
        <v>64</v>
      </c>
    </row>
    <row r="6" spans="2:9" ht="15" customHeight="1" x14ac:dyDescent="0.5">
      <c r="B6" s="25" t="s">
        <v>53</v>
      </c>
      <c r="C6" s="26" t="s">
        <v>54</v>
      </c>
      <c r="D6" s="27" t="s">
        <v>53</v>
      </c>
      <c r="E6" s="28" t="s">
        <v>55</v>
      </c>
      <c r="F6" s="29" t="s">
        <v>53</v>
      </c>
      <c r="G6" s="30" t="s">
        <v>56</v>
      </c>
    </row>
    <row r="8" spans="2:9" ht="15" customHeight="1" x14ac:dyDescent="0.5">
      <c r="B8" s="54" t="s">
        <v>57</v>
      </c>
      <c r="C8" s="55"/>
      <c r="D8" s="54" t="s">
        <v>58</v>
      </c>
      <c r="E8" s="55"/>
      <c r="F8" s="54" t="s">
        <v>42</v>
      </c>
      <c r="G8" s="55"/>
      <c r="H8" s="54" t="s">
        <v>59</v>
      </c>
      <c r="I8" s="55"/>
    </row>
    <row r="9" spans="2:9" ht="15" customHeight="1" x14ac:dyDescent="0.5">
      <c r="B9" s="56">
        <f>Dashboard!B11</f>
        <v>24500</v>
      </c>
      <c r="C9" s="57"/>
      <c r="D9" s="60">
        <f>Dashboard!D11</f>
        <v>0.16666666666666666</v>
      </c>
      <c r="E9" s="57"/>
      <c r="F9" s="56">
        <f>Dashboard!F11</f>
        <v>152000</v>
      </c>
      <c r="G9" s="57"/>
      <c r="H9" s="61">
        <f>Dashboard!H11</f>
        <v>9.5</v>
      </c>
      <c r="I9" s="57"/>
    </row>
    <row r="10" spans="2:9" ht="15" customHeight="1" x14ac:dyDescent="0.5">
      <c r="B10" s="58"/>
      <c r="C10" s="59"/>
      <c r="D10" s="58"/>
      <c r="E10" s="59"/>
      <c r="F10" s="58"/>
      <c r="G10" s="59"/>
      <c r="H10" s="58"/>
      <c r="I10" s="59"/>
    </row>
    <row r="13" spans="2:9" ht="15" customHeight="1" x14ac:dyDescent="0.5">
      <c r="B13" s="54" t="s">
        <v>60</v>
      </c>
      <c r="C13" s="55"/>
      <c r="D13" s="54" t="s">
        <v>63</v>
      </c>
      <c r="E13" s="55"/>
      <c r="F13" s="54" t="s">
        <v>65</v>
      </c>
      <c r="G13" s="55"/>
      <c r="H13" s="54" t="s">
        <v>62</v>
      </c>
      <c r="I13" s="55"/>
    </row>
    <row r="14" spans="2:9" ht="15" customHeight="1" x14ac:dyDescent="0.5">
      <c r="B14" s="60">
        <f>Dashboard!B16</f>
        <v>0.75510204081632648</v>
      </c>
      <c r="C14" s="57"/>
      <c r="D14" s="62">
        <f>Dashboard!H16</f>
        <v>10.055749128919857</v>
      </c>
      <c r="E14" s="57"/>
      <c r="F14" s="56">
        <f>Dashboard!D16</f>
        <v>-16000</v>
      </c>
      <c r="G14" s="57"/>
      <c r="H14" s="56">
        <f>Dashboard!F16</f>
        <v>388.88888888888891</v>
      </c>
      <c r="I14" s="57"/>
    </row>
    <row r="15" spans="2:9" ht="15" customHeight="1" x14ac:dyDescent="0.5">
      <c r="B15" s="58"/>
      <c r="C15" s="59"/>
      <c r="D15" s="58"/>
      <c r="E15" s="59"/>
      <c r="F15" s="58"/>
      <c r="G15" s="59"/>
      <c r="H15" s="58"/>
      <c r="I15" s="59"/>
    </row>
    <row r="19" spans="2:8" ht="15" customHeight="1" x14ac:dyDescent="0.5">
      <c r="B19" s="24" t="s">
        <v>66</v>
      </c>
      <c r="F19" s="24"/>
      <c r="H19" s="24" t="s">
        <v>67</v>
      </c>
    </row>
    <row r="38" spans="2:2" ht="15" customHeight="1" x14ac:dyDescent="0.5">
      <c r="B38" s="31" t="s">
        <v>68</v>
      </c>
    </row>
  </sheetData>
  <mergeCells count="16">
    <mergeCell ref="D14:E15"/>
    <mergeCell ref="F13:G13"/>
    <mergeCell ref="H8:I8"/>
    <mergeCell ref="B14:C15"/>
    <mergeCell ref="F8:G8"/>
    <mergeCell ref="H14:I15"/>
    <mergeCell ref="B9:C10"/>
    <mergeCell ref="D9:E10"/>
    <mergeCell ref="F14:G15"/>
    <mergeCell ref="H9:I10"/>
    <mergeCell ref="D8:E8"/>
    <mergeCell ref="F9:G10"/>
    <mergeCell ref="B13:C13"/>
    <mergeCell ref="B8:C8"/>
    <mergeCell ref="H13:I13"/>
    <mergeCell ref="D13:E13"/>
  </mergeCells>
  <conditionalFormatting sqref="B14:C15">
    <cfRule type="expression" dxfId="11" priority="8">
      <formula>AND(ISNUMBER($B$14),$B$14&gt;=0.7)</formula>
    </cfRule>
    <cfRule type="expression" dxfId="10" priority="9">
      <formula>AND(ISNUMBER($B$14),$B$14&gt;=0.4,$B$14&lt;0.7)</formula>
    </cfRule>
    <cfRule type="expression" dxfId="9" priority="10">
      <formula>AND(ISNUMBER($B$14),$B$14&lt;0.4)</formula>
    </cfRule>
  </conditionalFormatting>
  <conditionalFormatting sqref="D9:E10">
    <cfRule type="expression" dxfId="8" priority="2">
      <formula>AND(ISNUMBER($D$9),$D$9&gt;=0.1)</formula>
    </cfRule>
    <cfRule type="expression" dxfId="7" priority="3">
      <formula>AND(ISNUMBER($D$9),$D$9&gt;=0,$D$9&lt;0.1)</formula>
    </cfRule>
    <cfRule type="expression" dxfId="6" priority="4">
      <formula>AND(ISNUMBER($D$9),$D$9&lt;0)</formula>
    </cfRule>
  </conditionalFormatting>
  <conditionalFormatting sqref="D14:E15">
    <cfRule type="expression" dxfId="5" priority="11">
      <formula>AND(ISNUMBER($D$14),$D$14&gt;=3)</formula>
    </cfRule>
    <cfRule type="expression" dxfId="4" priority="12">
      <formula>AND(ISNUMBER($D$14),$D$14&gt;=1,$D$14&lt;3)</formula>
    </cfRule>
    <cfRule type="expression" dxfId="3" priority="13">
      <formula>AND(ISNUMBER($D$14),$D$14&lt;1)</formula>
    </cfRule>
  </conditionalFormatting>
  <conditionalFormatting sqref="H9:I10">
    <cfRule type="expression" dxfId="2" priority="5">
      <formula>OR($H$9="Profitable",AND(ISNUMBER($H$9),$H$9&gt;=12))</formula>
    </cfRule>
    <cfRule type="expression" dxfId="1" priority="6">
      <formula>AND(ISNUMBER($H$9),$H$9&gt;=6,$H$9&lt;12)</formula>
    </cfRule>
    <cfRule type="expression" dxfId="0" priority="7">
      <formula>AND(ISNUMBER($H$9),$H$9&lt;6)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C23"/>
  <sheetViews>
    <sheetView showGridLines="0" zoomScaleNormal="100" workbookViewId="0">
      <selection activeCell="F23" sqref="F23"/>
    </sheetView>
  </sheetViews>
  <sheetFormatPr defaultColWidth="8.703125" defaultRowHeight="14.35" x14ac:dyDescent="0.5"/>
  <cols>
    <col min="1" max="1" width="3" customWidth="1"/>
    <col min="2" max="2" width="26" customWidth="1"/>
    <col min="3" max="3" width="75" customWidth="1"/>
  </cols>
  <sheetData>
    <row r="2" spans="2:3" ht="19.7" customHeight="1" x14ac:dyDescent="0.6">
      <c r="B2" s="1" t="s">
        <v>69</v>
      </c>
    </row>
    <row r="3" spans="2:3" ht="15" customHeight="1" x14ac:dyDescent="0.5">
      <c r="B3" s="2" t="s">
        <v>70</v>
      </c>
    </row>
    <row r="5" spans="2:3" ht="15" customHeight="1" x14ac:dyDescent="0.5">
      <c r="B5" s="32" t="s">
        <v>71</v>
      </c>
      <c r="C5" s="32" t="s">
        <v>72</v>
      </c>
    </row>
    <row r="6" spans="2:3" ht="15" customHeight="1" x14ac:dyDescent="0.5">
      <c r="B6" s="33" t="s">
        <v>33</v>
      </c>
      <c r="C6" s="34" t="s">
        <v>73</v>
      </c>
    </row>
    <row r="7" spans="2:3" ht="26.85" customHeight="1" x14ac:dyDescent="0.5">
      <c r="B7" s="35" t="s">
        <v>34</v>
      </c>
      <c r="C7" s="36" t="s">
        <v>74</v>
      </c>
    </row>
    <row r="8" spans="2:3" ht="15" customHeight="1" x14ac:dyDescent="0.5">
      <c r="B8" s="33" t="s">
        <v>35</v>
      </c>
      <c r="C8" s="34" t="s">
        <v>75</v>
      </c>
    </row>
    <row r="9" spans="2:3" ht="15" customHeight="1" x14ac:dyDescent="0.5">
      <c r="B9" s="35" t="s">
        <v>36</v>
      </c>
      <c r="C9" s="36" t="s">
        <v>76</v>
      </c>
    </row>
    <row r="10" spans="2:3" ht="15" customHeight="1" x14ac:dyDescent="0.5">
      <c r="B10" s="33" t="s">
        <v>37</v>
      </c>
      <c r="C10" s="34" t="s">
        <v>77</v>
      </c>
    </row>
    <row r="11" spans="2:3" ht="15" customHeight="1" x14ac:dyDescent="0.5">
      <c r="B11" s="35" t="s">
        <v>38</v>
      </c>
      <c r="C11" s="36" t="s">
        <v>78</v>
      </c>
    </row>
    <row r="12" spans="2:3" ht="26.85" customHeight="1" x14ac:dyDescent="0.5">
      <c r="B12" s="33" t="s">
        <v>39</v>
      </c>
      <c r="C12" s="34" t="s">
        <v>79</v>
      </c>
    </row>
    <row r="13" spans="2:3" ht="26.85" customHeight="1" x14ac:dyDescent="0.5">
      <c r="B13" s="35" t="s">
        <v>40</v>
      </c>
      <c r="C13" s="36" t="s">
        <v>80</v>
      </c>
    </row>
    <row r="14" spans="2:3" ht="26.85" customHeight="1" x14ac:dyDescent="0.5">
      <c r="B14" s="33" t="s">
        <v>41</v>
      </c>
      <c r="C14" s="34" t="s">
        <v>81</v>
      </c>
    </row>
    <row r="15" spans="2:3" ht="26.85" customHeight="1" x14ac:dyDescent="0.5">
      <c r="B15" s="35" t="s">
        <v>42</v>
      </c>
      <c r="C15" s="36" t="s">
        <v>82</v>
      </c>
    </row>
    <row r="16" spans="2:3" ht="15" customHeight="1" x14ac:dyDescent="0.5">
      <c r="B16" s="33" t="s">
        <v>43</v>
      </c>
      <c r="C16" s="34" t="s">
        <v>83</v>
      </c>
    </row>
    <row r="17" spans="2:3" ht="15" customHeight="1" x14ac:dyDescent="0.5">
      <c r="B17" s="35" t="s">
        <v>44</v>
      </c>
      <c r="C17" s="36" t="s">
        <v>84</v>
      </c>
    </row>
    <row r="18" spans="2:3" ht="15" customHeight="1" x14ac:dyDescent="0.5">
      <c r="B18" s="33" t="s">
        <v>45</v>
      </c>
      <c r="C18" s="34" t="s">
        <v>85</v>
      </c>
    </row>
    <row r="19" spans="2:3" ht="15" customHeight="1" x14ac:dyDescent="0.5">
      <c r="B19" s="35" t="s">
        <v>46</v>
      </c>
      <c r="C19" s="36" t="s">
        <v>86</v>
      </c>
    </row>
    <row r="20" spans="2:3" ht="15" customHeight="1" x14ac:dyDescent="0.5">
      <c r="B20" s="33" t="s">
        <v>58</v>
      </c>
      <c r="C20" s="34" t="s">
        <v>87</v>
      </c>
    </row>
    <row r="21" spans="2:3" ht="26.85" customHeight="1" x14ac:dyDescent="0.5">
      <c r="B21" s="35" t="s">
        <v>59</v>
      </c>
      <c r="C21" s="36" t="s">
        <v>88</v>
      </c>
    </row>
    <row r="22" spans="2:3" ht="26.85" customHeight="1" x14ac:dyDescent="0.5">
      <c r="B22" s="33" t="s">
        <v>65</v>
      </c>
      <c r="C22" s="34" t="s">
        <v>89</v>
      </c>
    </row>
    <row r="23" spans="2:3" ht="39.6" customHeight="1" x14ac:dyDescent="0.5">
      <c r="B23" s="35" t="s">
        <v>63</v>
      </c>
      <c r="C23" s="49" t="s">
        <v>124</v>
      </c>
    </row>
  </sheetData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C14"/>
  <sheetViews>
    <sheetView showGridLines="0" zoomScaleNormal="100" workbookViewId="0">
      <selection activeCell="C7" sqref="C7"/>
    </sheetView>
  </sheetViews>
  <sheetFormatPr defaultColWidth="8.703125" defaultRowHeight="14.35" x14ac:dyDescent="0.5"/>
  <cols>
    <col min="1" max="1" width="3" customWidth="1"/>
    <col min="2" max="2" width="22" customWidth="1"/>
    <col min="3" max="3" width="40" customWidth="1"/>
  </cols>
  <sheetData>
    <row r="3" spans="2:3" ht="19.7" customHeight="1" x14ac:dyDescent="0.6">
      <c r="B3" s="1" t="s">
        <v>90</v>
      </c>
    </row>
    <row r="4" spans="2:3" ht="15" customHeight="1" x14ac:dyDescent="0.5">
      <c r="B4" s="2" t="s">
        <v>91</v>
      </c>
    </row>
    <row r="6" spans="2:3" ht="15" customHeight="1" x14ac:dyDescent="0.5">
      <c r="B6" s="37" t="s">
        <v>92</v>
      </c>
      <c r="C6" s="38" t="s">
        <v>93</v>
      </c>
    </row>
    <row r="7" spans="2:3" ht="15" customHeight="1" x14ac:dyDescent="0.5">
      <c r="B7" s="37" t="s">
        <v>94</v>
      </c>
      <c r="C7" s="48" t="s">
        <v>123</v>
      </c>
    </row>
    <row r="8" spans="2:3" ht="15" customHeight="1" x14ac:dyDescent="0.5">
      <c r="B8" s="37" t="s">
        <v>95</v>
      </c>
      <c r="C8" s="38" t="s">
        <v>96</v>
      </c>
    </row>
    <row r="9" spans="2:3" ht="15" customHeight="1" x14ac:dyDescent="0.5">
      <c r="B9" s="37" t="s">
        <v>97</v>
      </c>
      <c r="C9" s="46" t="s">
        <v>120</v>
      </c>
    </row>
    <row r="10" spans="2:3" ht="15" customHeight="1" x14ac:dyDescent="0.5">
      <c r="B10" s="37" t="s">
        <v>98</v>
      </c>
      <c r="C10" s="47" t="s">
        <v>121</v>
      </c>
    </row>
    <row r="11" spans="2:3" ht="15" customHeight="1" x14ac:dyDescent="0.5">
      <c r="B11" s="37" t="s">
        <v>99</v>
      </c>
      <c r="C11" s="38" t="s">
        <v>122</v>
      </c>
    </row>
    <row r="12" spans="2:3" ht="15" customHeight="1" x14ac:dyDescent="0.5">
      <c r="B12" s="37" t="s">
        <v>100</v>
      </c>
      <c r="C12" s="38"/>
    </row>
    <row r="14" spans="2:3" ht="15" customHeight="1" x14ac:dyDescent="0.5">
      <c r="B14" s="31" t="s">
        <v>101</v>
      </c>
    </row>
  </sheetData>
  <hyperlinks>
    <hyperlink ref="C9" r:id="rId1" xr:uid="{82D6ABA1-F79A-4FD8-9BCB-9D1EF0A11CBA}"/>
  </hyperlinks>
  <pageMargins left="0.75" right="0.75" top="1" bottom="1" header="0.511811023622047" footer="0.511811023622047"/>
  <pageSetup paperSize="9" orientation="portrait" horizontalDpi="300" verticalDpi="30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Intro</vt:lpstr>
      <vt:lpstr>Instructions</vt:lpstr>
      <vt:lpstr>Setup</vt:lpstr>
      <vt:lpstr>Monthly Input</vt:lpstr>
      <vt:lpstr>Dashboard</vt:lpstr>
      <vt:lpstr>Investor Summary</vt:lpstr>
      <vt:lpstr>Glossary</vt:lpstr>
      <vt:lpstr>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Marine Ekoro</cp:lastModifiedBy>
  <cp:revision>0</cp:revision>
  <dcterms:created xsi:type="dcterms:W3CDTF">2026-08-14T21:32:40Z</dcterms:created>
  <dcterms:modified xsi:type="dcterms:W3CDTF">2026-09-06T21:52:11Z</dcterms:modified>
  <dc:language>en-US</dc:language>
</cp:coreProperties>
</file>