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qfinfitgmbh-my.sharepoint.com/personal/marine_ekoro_eq-finfit_de/Documents/Clients/Fractional CFO/Werk1_Templates/"/>
    </mc:Choice>
  </mc:AlternateContent>
  <xr:revisionPtr revIDLastSave="186" documentId="8_{FCEF2E51-7C88-409D-8677-2D368496EACF}" xr6:coauthVersionLast="47" xr6:coauthVersionMax="47" xr10:uidLastSave="{A779F97B-08CF-482B-A0F8-8956094D036D}"/>
  <bookViews>
    <workbookView xWindow="-93" yWindow="-93" windowWidth="25786" windowHeight="13866" tabRatio="500" xr2:uid="{00000000-000D-0000-FFFF-FFFF00000000}"/>
  </bookViews>
  <sheets>
    <sheet name="Intro" sheetId="1" r:id="rId1"/>
    <sheet name="Instructions" sheetId="2" r:id="rId2"/>
    <sheet name="Setup" sheetId="3" r:id="rId3"/>
    <sheet name="Input" sheetId="4" r:id="rId4"/>
    <sheet name="Dashboard" sheetId="5" r:id="rId5"/>
    <sheet name="Management Summary" sheetId="6" r:id="rId6"/>
    <sheet name="Glossary" sheetId="7" r:id="rId7"/>
    <sheet name="Contact" sheetId="8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5" l="1"/>
  <c r="D20" i="5"/>
  <c r="H2" i="5"/>
  <c r="H1" i="5"/>
  <c r="F8" i="6"/>
  <c r="D8" i="6"/>
  <c r="B3" i="6"/>
  <c r="B2" i="6"/>
  <c r="I26" i="5"/>
  <c r="F22" i="5"/>
  <c r="D22" i="5"/>
  <c r="F21" i="5"/>
  <c r="D21" i="5"/>
  <c r="F20" i="5"/>
  <c r="F19" i="5"/>
  <c r="D19" i="5"/>
  <c r="F18" i="5"/>
  <c r="D18" i="5"/>
  <c r="P16" i="5"/>
  <c r="P15" i="5"/>
  <c r="P14" i="5"/>
  <c r="P13" i="5"/>
  <c r="P12" i="5"/>
  <c r="P11" i="5"/>
  <c r="P10" i="5"/>
  <c r="P9" i="5"/>
  <c r="S8" i="5"/>
  <c r="P8" i="5"/>
  <c r="S7" i="5"/>
  <c r="P7" i="5"/>
  <c r="Y6" i="5"/>
  <c r="X6" i="5"/>
  <c r="W6" i="5"/>
  <c r="V6" i="5"/>
  <c r="S6" i="5"/>
  <c r="P6" i="5"/>
  <c r="AE5" i="5"/>
  <c r="AD5" i="5"/>
  <c r="AC5" i="5"/>
  <c r="AB5" i="5"/>
  <c r="Y5" i="5"/>
  <c r="X5" i="5"/>
  <c r="W5" i="5"/>
  <c r="V5" i="5"/>
  <c r="S5" i="5"/>
  <c r="P5" i="5"/>
  <c r="C5" i="5"/>
  <c r="I28" i="5" s="1"/>
  <c r="H8" i="6" s="1"/>
  <c r="B3" i="5"/>
  <c r="C25" i="4"/>
  <c r="C24" i="4"/>
  <c r="C23" i="4"/>
  <c r="C22" i="4"/>
  <c r="C21" i="4"/>
  <c r="B9" i="5" l="1"/>
  <c r="B7" i="6" s="1"/>
  <c r="E9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Sample data (Months 1-3) — overwrite with your own actuals.</t>
        </r>
      </text>
    </comment>
  </commentList>
</comments>
</file>

<file path=xl/sharedStrings.xml><?xml version="1.0" encoding="utf-8"?>
<sst xmlns="http://schemas.openxmlformats.org/spreadsheetml/2006/main" count="177" uniqueCount="158">
  <si>
    <t>Investment Readiness</t>
  </si>
  <si>
    <t>Whether the company has the numbers, documentation and business story needed to enter a fundraising process with confidence.</t>
  </si>
  <si>
    <t>QUESTIONS IT HELPS ANSWER</t>
  </si>
  <si>
    <t>WHAT'S INSIDE THIS TEMPLATE</t>
  </si>
  <si>
    <t>•  Are our financials and forecasts ready for investor scrutiny?</t>
  </si>
  <si>
    <t>Setup</t>
  </si>
  <si>
    <t>•  Is our cap table clean and our data room ready?</t>
  </si>
  <si>
    <t>Fundraising target, ownership and use-of-funds assumptions</t>
  </si>
  <si>
    <t>•  Do our metrics tell one consistent story?</t>
  </si>
  <si>
    <t>Input</t>
  </si>
  <si>
    <t>Monthly cash data and your readiness self-assessment</t>
  </si>
  <si>
    <t>DECISIONS IT SUPPORTS</t>
  </si>
  <si>
    <t>Dashboard</t>
  </si>
  <si>
    <t>When to start fundraising, how much to raise, and what needs to be fixed before approaching investors.</t>
  </si>
  <si>
    <t>Your readiness score, heatmap and fundraising charts</t>
  </si>
  <si>
    <t>Management Summary</t>
  </si>
  <si>
    <t>A one-page view for your board or investors</t>
  </si>
  <si>
    <t>COVERED IN THIS TEMPLATE</t>
  </si>
  <si>
    <t>Overall Readiness Score • Runway vs. Fundraising Timeline • Burn Multiple Trend • Current vs. Post-Round Ownership • Investor-Readiness Heatmap • Use of Funds</t>
  </si>
  <si>
    <t>Investment Readiness Dashboard — Werk1 Startup Template</t>
  </si>
  <si>
    <t>See how ready you are to raise, where the gaps are, and what to fix first. Fill in the blue cells only.</t>
  </si>
  <si>
    <t>How to use this template</t>
  </si>
  <si>
    <t>1. Go to the 'Setup' tab and enter your fundraising target, ownership split and use-of-funds plan.</t>
  </si>
  <si>
    <t>3. Also on the 'Input' tab, rate your readiness in each of the 5 checklist areas — just pick 'Not Started', 'In Progress' or 'Ready' from the dropdown.</t>
  </si>
  <si>
    <t>4. The 'Dashboard' tab shows your overall score, a color-coded heatmap, recommended next steps, and your fundraising charts — updating automatically.</t>
  </si>
  <si>
    <t>5. The 'Management Summary' tab gives a condensed, one-page view for your board or investors.</t>
  </si>
  <si>
    <t>Color code</t>
  </si>
  <si>
    <t>Blue text = cells you should fill in</t>
  </si>
  <si>
    <t>Black text = formulas — do not overwrite</t>
  </si>
  <si>
    <t>Green text = links pulling from another tab</t>
  </si>
  <si>
    <t>Green / amber / red = ready / in progress / not started</t>
  </si>
  <si>
    <t>Notes</t>
  </si>
  <si>
    <t>- The readiness checklist is deliberately simple: a 3-level self-assessment, not a detailed audit. It's meant to surface gaps quickly, not replace legal or financial due diligence.</t>
  </si>
  <si>
    <t>- Burn Multiple = Net Burn ÷ Net New ARR for the quarter. Below 1x is excellent, 1-2x is healthy, above 3x is worth investigating.</t>
  </si>
  <si>
    <t>- Ownership % fields on the Setup tab should sum to 100% before the round, and the post-round split updates automatically based on your dilution assumption.</t>
  </si>
  <si>
    <t>- The Month column is formatted as text, so type it however you like (e.g. 'Jan 26') without Excel converting it into a date.</t>
  </si>
  <si>
    <t>- This is a starting template — adapt the checklist categories and thresholds to fit how your investors evaluate readiness.</t>
  </si>
  <si>
    <t>Startup Name</t>
  </si>
  <si>
    <t>Your Startup GmbH</t>
  </si>
  <si>
    <t>Startup Name — shown on the Management Summary tab.</t>
  </si>
  <si>
    <t>Industry</t>
  </si>
  <si>
    <t>SaaS / B2B</t>
  </si>
  <si>
    <t>Industry — choose from the dropdown. Used for context.</t>
  </si>
  <si>
    <t>Stage</t>
  </si>
  <si>
    <t>Seed / Early Traction</t>
  </si>
  <si>
    <t>Stage — choose from the dropdown.</t>
  </si>
  <si>
    <t>Reporting Start (Month 1)</t>
  </si>
  <si>
    <t>Jan 26</t>
  </si>
  <si>
    <t>The month your Input data starts (e.g. Jan 26).</t>
  </si>
  <si>
    <t>Opening Cash Balance (before Month 1)</t>
  </si>
  <si>
    <t>Total cash in the bank the day before Month 1 starts.</t>
  </si>
  <si>
    <t>Fundraising Target Amount (€)</t>
  </si>
  <si>
    <t>How much you're aiming to raise in this round.</t>
  </si>
  <si>
    <t>Target Close Date</t>
  </si>
  <si>
    <t>When you expect (or hope) to close the round — shown next to the runway chart.</t>
  </si>
  <si>
    <t>Founders Ownership % (current)</t>
  </si>
  <si>
    <t>Must sum to 100% with the two rows below, before the new round.</t>
  </si>
  <si>
    <t>ESOP / Employee Pool % (current)</t>
  </si>
  <si>
    <t>Must sum to 100% with the row above and below, before the new round.</t>
  </si>
  <si>
    <t>Existing Investors % (current)</t>
  </si>
  <si>
    <t>Must sum to 100% with the two rows above, before the new round.</t>
  </si>
  <si>
    <t>New Round Dilution %</t>
  </si>
  <si>
    <t>The % of the company the new investors will own after this round closes.</t>
  </si>
  <si>
    <t>Use of Funds — Product Development %</t>
  </si>
  <si>
    <t>Share of the raise going to product development.</t>
  </si>
  <si>
    <t>Use of Funds — Sales &amp; Marketing %</t>
  </si>
  <si>
    <t>Share of the raise going to sales &amp; marketing.</t>
  </si>
  <si>
    <t>Use of Funds — Hiring &amp; Team %</t>
  </si>
  <si>
    <t>Share of the raise going to hiring &amp; team growth.</t>
  </si>
  <si>
    <t>Use of Funds — Operations &amp; Reserve %</t>
  </si>
  <si>
    <t>Share of the raise held as operating reserve. These four should sum to 100%.</t>
  </si>
  <si>
    <t>Fill in the blue cells for each month, including the month label in column A (type it however you like, e.g. 'Jan 26'). Months 1-3 contain sample data — replace them with your own.</t>
  </si>
  <si>
    <t>Month</t>
  </si>
  <si>
    <t>Cash Balance</t>
  </si>
  <si>
    <t>Net Burn</t>
  </si>
  <si>
    <t>Net New ARR</t>
  </si>
  <si>
    <t>Feb 26</t>
  </si>
  <si>
    <t>Mar 26</t>
  </si>
  <si>
    <t>Investor Readiness Checklist (current)</t>
  </si>
  <si>
    <t>Pick a status for each area — this drives the score, heatmap and recommendations on the Dashboard.</t>
  </si>
  <si>
    <t>Category</t>
  </si>
  <si>
    <t>Status</t>
  </si>
  <si>
    <t>Score</t>
  </si>
  <si>
    <t>Financial Model &amp; Forecast</t>
  </si>
  <si>
    <t>In Progress</t>
  </si>
  <si>
    <t>Cap Table Cleanliness</t>
  </si>
  <si>
    <t>Ready</t>
  </si>
  <si>
    <t>Data Room Readiness</t>
  </si>
  <si>
    <t>Not Started</t>
  </si>
  <si>
    <t>KPI Consistency</t>
  </si>
  <si>
    <t>Legal Documentation</t>
  </si>
  <si>
    <t>Investment Readiness Dashboard</t>
  </si>
  <si>
    <t>Quarter</t>
  </si>
  <si>
    <t>Burn Multiple</t>
  </si>
  <si>
    <t>Founders</t>
  </si>
  <si>
    <t>ESOP</t>
  </si>
  <si>
    <t>Existing Investors</t>
  </si>
  <si>
    <t>New Investors</t>
  </si>
  <si>
    <t>Allocation</t>
  </si>
  <si>
    <t>Product Development</t>
  </si>
  <si>
    <t>Sales &amp; Marketing</t>
  </si>
  <si>
    <t>Hiring &amp; Team</t>
  </si>
  <si>
    <t>Operations &amp; Reserve</t>
  </si>
  <si>
    <t>Months of cash data entered:</t>
  </si>
  <si>
    <t>Q1</t>
  </si>
  <si>
    <t>Current</t>
  </si>
  <si>
    <t>Planned Use</t>
  </si>
  <si>
    <t>Q2</t>
  </si>
  <si>
    <t>Post-Round</t>
  </si>
  <si>
    <t>Overall Investor Readiness Score</t>
  </si>
  <si>
    <t>Q3</t>
  </si>
  <si>
    <t>Q4</t>
  </si>
  <si>
    <t>This score is a simple average of the 5 checklist areas below — it's meant to flag gaps quickly, not replace legal or financial due diligence.</t>
  </si>
  <si>
    <t>Readiness Heatmap &amp; Recommended Next Steps</t>
  </si>
  <si>
    <t>Recommended Next Step</t>
  </si>
  <si>
    <t>1.  Runway vs. Fundraising Timeline</t>
  </si>
  <si>
    <t>Fundraising context</t>
  </si>
  <si>
    <t>4.  Use of Funds  (Planned Allocation)</t>
  </si>
  <si>
    <t>Overall Readiness</t>
  </si>
  <si>
    <t>Target Raise</t>
  </si>
  <si>
    <t>Target Close</t>
  </si>
  <si>
    <t>Runway (no raise)</t>
  </si>
  <si>
    <t>Runway vs. Fundraising Timeline</t>
  </si>
  <si>
    <t>Current vs. Post-Round Ownership</t>
  </si>
  <si>
    <t>Prepared with the Werk1 Startup Investment Readiness Toolkit.</t>
  </si>
  <si>
    <t>Glossary</t>
  </si>
  <si>
    <t>What each Input field and Dashboard view means.</t>
  </si>
  <si>
    <t>Term</t>
  </si>
  <si>
    <t>Definition</t>
  </si>
  <si>
    <t>A simple average (0-100) of the 5 checklist areas. Meant to flag gaps quickly, not replace legal or financial due diligence.</t>
  </si>
  <si>
    <t>Readiness Checklist</t>
  </si>
  <si>
    <t>A 3-level self-assessment (Not Started / In Progress / Ready) across 5 areas: Financial Model, Cap Table, Data Room, KPI Consistency, and Legal Documentation.</t>
  </si>
  <si>
    <t>Latest Cash Balance ÷ average Net Burn over the last 3 months — how long you'd last without closing this round.</t>
  </si>
  <si>
    <t>Net Burn ÷ Net New ARR for the quarter. Below 1x is excellent capital efficiency, 1-2x is healthy, above 3x is worth investigating.</t>
  </si>
  <si>
    <t>How the cap table splits between Founders, ESOP, Existing Investors and New Investors, before and after this round — based on your dilution assumption on the Setup tab.</t>
  </si>
  <si>
    <t>Use of Funds</t>
  </si>
  <si>
    <t>How you plan to allocate the raise across Product Development, Sales &amp; Marketing, Hiring &amp; Team, and Operations &amp; Reserve.</t>
  </si>
  <si>
    <t>The incremental annual recurring revenue added this month, used to calculate Burn Multiple.</t>
  </si>
  <si>
    <t>Contact</t>
  </si>
  <si>
    <t>Questions about this template? Get in touch.</t>
  </si>
  <si>
    <t>Company</t>
  </si>
  <si>
    <t>E&amp;Q FinFit GmbH</t>
  </si>
  <si>
    <t>Contact Person</t>
  </si>
  <si>
    <t>Marine E.</t>
  </si>
  <si>
    <t>Role</t>
  </si>
  <si>
    <t>Managing Director / Business &amp; SAP Consultant</t>
  </si>
  <si>
    <t>Email</t>
  </si>
  <si>
    <t>Phone</t>
  </si>
  <si>
    <t>Website</t>
  </si>
  <si>
    <t>Address</t>
  </si>
  <si>
    <t>Prepared for Werk1 incubator startups by E&amp;Q FinFit.</t>
  </si>
  <si>
    <t>marine.ekoro@eq-finfit.de</t>
  </si>
  <si>
    <t xml:space="preserve">    3.  Current vs. Post-Round Ownership</t>
  </si>
  <si>
    <t xml:space="preserve">2.  Burn Multiple Trend  (Quarterly)      </t>
  </si>
  <si>
    <t>2. Go to the 'Input' tab and enter each month's Cash Balance, Net Burn and Net New ARR — these should come from your own financial model or forecast, not fresh estimates. Months 1-3 have sample data — overwrite them.</t>
  </si>
  <si>
    <t>June 2026</t>
  </si>
  <si>
    <t>00491717022293</t>
  </si>
  <si>
    <t>https://www.eq-finfit.de/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</si>
</sst>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0.00\x"/>
    <numFmt numFmtId="166" formatCode="0&quot;/100&quot;"/>
  </numFmts>
  <fonts count="33" x14ac:knownFonts="1">
    <font>
      <sz val="11"/>
      <color theme="1"/>
      <name val="Calibri"/>
      <family val="2"/>
      <charset val="1"/>
    </font>
    <font>
      <b/>
      <sz val="24"/>
      <color rgb="FF2E7D32"/>
      <name val="Arial"/>
      <charset val="1"/>
    </font>
    <font>
      <i/>
      <sz val="13"/>
      <color rgb="FF595959"/>
      <name val="Arial"/>
      <charset val="1"/>
    </font>
    <font>
      <b/>
      <sz val="12"/>
      <color rgb="FFFFFFFF"/>
      <name val="Arial"/>
      <charset val="1"/>
    </font>
    <font>
      <sz val="11"/>
      <color rgb="FF1B1B1B"/>
      <name val="Arial"/>
      <charset val="1"/>
    </font>
    <font>
      <b/>
      <sz val="11"/>
      <color rgb="FF2E7D32"/>
      <name val="Arial"/>
      <charset val="1"/>
    </font>
    <font>
      <sz val="10"/>
      <color rgb="FF595959"/>
      <name val="Arial"/>
      <charset val="1"/>
    </font>
    <font>
      <i/>
      <sz val="11"/>
      <color rgb="FF1B1B1B"/>
      <name val="Arial"/>
      <charset val="1"/>
    </font>
    <font>
      <i/>
      <sz val="10"/>
      <color rgb="FF595959"/>
      <name val="Arial"/>
      <charset val="1"/>
    </font>
    <font>
      <b/>
      <sz val="16"/>
      <color rgb="FF2E7D32"/>
      <name val="Arial"/>
      <charset val="1"/>
    </font>
    <font>
      <i/>
      <sz val="11"/>
      <color rgb="FF595959"/>
      <name val="Arial"/>
      <charset val="1"/>
    </font>
    <font>
      <b/>
      <sz val="11"/>
      <name val="Arial"/>
      <charset val="1"/>
    </font>
    <font>
      <sz val="11"/>
      <color rgb="FF000000"/>
      <name val="Arial"/>
      <charset val="1"/>
    </font>
    <font>
      <sz val="11"/>
      <color rgb="FF0000FF"/>
      <name val="Arial"/>
      <charset val="1"/>
    </font>
    <font>
      <sz val="11"/>
      <color rgb="FF008000"/>
      <name val="Arial"/>
      <charset val="1"/>
    </font>
    <font>
      <i/>
      <sz val="9"/>
      <color rgb="FF808080"/>
      <name val="Arial"/>
      <charset val="1"/>
    </font>
    <font>
      <b/>
      <sz val="11"/>
      <color rgb="FFFFFFFF"/>
      <name val="Arial"/>
      <charset val="1"/>
    </font>
    <font>
      <b/>
      <sz val="12"/>
      <color rgb="FF2E7D32"/>
      <name val="Arial"/>
      <charset val="1"/>
    </font>
    <font>
      <sz val="9"/>
      <color rgb="FF808080"/>
      <name val="Arial"/>
      <charset val="1"/>
    </font>
    <font>
      <b/>
      <sz val="40"/>
      <color rgb="FF2E7D32"/>
      <name val="Arial"/>
      <charset val="1"/>
    </font>
    <font>
      <b/>
      <sz val="18"/>
      <color rgb="FF595959"/>
      <name val="Arial"/>
      <charset val="1"/>
    </font>
    <font>
      <i/>
      <sz val="10"/>
      <color rgb="FF808080"/>
      <name val="Arial"/>
      <charset val="1"/>
    </font>
    <font>
      <i/>
      <sz val="10"/>
      <color rgb="FF1B1B1B"/>
      <name val="Arial"/>
      <charset val="1"/>
    </font>
    <font>
      <b/>
      <sz val="10"/>
      <color rgb="FF2E7D32"/>
      <name val="Arial"/>
      <charset val="1"/>
    </font>
    <font>
      <b/>
      <sz val="28"/>
      <color rgb="FF2E7D32"/>
      <name val="Arial"/>
      <charset val="1"/>
    </font>
    <font>
      <b/>
      <sz val="13"/>
      <color rgb="FF2E7D32"/>
      <name val="Arial"/>
      <charset val="1"/>
    </font>
    <font>
      <i/>
      <sz val="9"/>
      <color rgb="FFA6A6A6"/>
      <name val="Arial"/>
      <charset val="1"/>
    </font>
    <font>
      <u/>
      <sz val="11"/>
      <color theme="10"/>
      <name val="Calibri"/>
      <family val="2"/>
      <charset val="1"/>
    </font>
    <font>
      <b/>
      <sz val="11"/>
      <color rgb="FFFF0000"/>
      <name val="Arial"/>
      <family val="2"/>
    </font>
    <font>
      <sz val="11"/>
      <color rgb="FFFF0000"/>
      <name val="Calibri"/>
      <family val="2"/>
      <charset val="1"/>
    </font>
    <font>
      <sz val="11"/>
      <color rgb="FF0000FF"/>
      <name val="Arial"/>
      <family val="2"/>
    </font>
    <font>
      <b/>
      <sz val="11"/>
      <color rgb="FFFF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E7D32"/>
        <bgColor rgb="FF008000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E1EFE2"/>
      </patternFill>
    </fill>
    <fill>
      <patternFill patternType="solid">
        <fgColor rgb="FFE1EFE2"/>
        <bgColor rgb="FFF2F2F2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13" fillId="3" borderId="1" xfId="0" applyFont="1" applyFill="1" applyBorder="1" applyAlignment="1">
      <alignment horizontal="left" wrapText="1"/>
    </xf>
    <xf numFmtId="0" fontId="15" fillId="0" borderId="0" xfId="0" applyFont="1" applyAlignment="1">
      <alignment vertical="top" wrapText="1"/>
    </xf>
    <xf numFmtId="3" fontId="13" fillId="3" borderId="1" xfId="0" applyNumberFormat="1" applyFont="1" applyFill="1" applyBorder="1" applyAlignment="1">
      <alignment horizontal="left" wrapText="1"/>
    </xf>
    <xf numFmtId="9" fontId="13" fillId="3" borderId="1" xfId="0" applyNumberFormat="1" applyFont="1" applyFill="1" applyBorder="1" applyAlignment="1">
      <alignment horizontal="left" wrapText="1"/>
    </xf>
    <xf numFmtId="0" fontId="8" fillId="0" borderId="0" xfId="0" applyFont="1"/>
    <xf numFmtId="0" fontId="16" fillId="2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/>
    </xf>
    <xf numFmtId="164" fontId="13" fillId="0" borderId="1" xfId="0" applyNumberFormat="1" applyFont="1" applyBorder="1"/>
    <xf numFmtId="49" fontId="13" fillId="4" borderId="1" xfId="0" applyNumberFormat="1" applyFont="1" applyFill="1" applyBorder="1" applyAlignment="1">
      <alignment horizontal="left"/>
    </xf>
    <xf numFmtId="164" fontId="13" fillId="4" borderId="1" xfId="0" applyNumberFormat="1" applyFont="1" applyFill="1" applyBorder="1"/>
    <xf numFmtId="0" fontId="17" fillId="0" borderId="0" xfId="0" applyFont="1"/>
    <xf numFmtId="0" fontId="15" fillId="0" borderId="0" xfId="0" applyFont="1"/>
    <xf numFmtId="0" fontId="16" fillId="2" borderId="1" xfId="0" applyFont="1" applyFill="1" applyBorder="1"/>
    <xf numFmtId="0" fontId="12" fillId="0" borderId="1" xfId="0" applyFont="1" applyBorder="1"/>
    <xf numFmtId="0" fontId="13" fillId="0" borderId="1" xfId="0" applyFont="1" applyBorder="1"/>
    <xf numFmtId="1" fontId="12" fillId="0" borderId="1" xfId="0" applyNumberFormat="1" applyFont="1" applyBorder="1"/>
    <xf numFmtId="0" fontId="18" fillId="0" borderId="0" xfId="0" applyFont="1"/>
    <xf numFmtId="3" fontId="18" fillId="0" borderId="0" xfId="0" applyNumberFormat="1" applyFont="1"/>
    <xf numFmtId="165" fontId="18" fillId="0" borderId="0" xfId="0" applyNumberFormat="1" applyFont="1"/>
    <xf numFmtId="9" fontId="18" fillId="0" borderId="0" xfId="0" applyNumberFormat="1" applyFont="1"/>
    <xf numFmtId="0" fontId="23" fillId="0" borderId="0" xfId="0" applyFont="1"/>
    <xf numFmtId="0" fontId="4" fillId="0" borderId="0" xfId="0" applyFont="1"/>
    <xf numFmtId="0" fontId="5" fillId="0" borderId="0" xfId="0" applyFont="1"/>
    <xf numFmtId="0" fontId="26" fillId="0" borderId="0" xfId="0" applyFont="1"/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1" fillId="5" borderId="1" xfId="0" applyFont="1" applyFill="1" applyBorder="1"/>
    <xf numFmtId="0" fontId="27" fillId="0" borderId="1" xfId="1" applyBorder="1"/>
    <xf numFmtId="49" fontId="30" fillId="4" borderId="1" xfId="0" applyNumberFormat="1" applyFont="1" applyFill="1" applyBorder="1" applyAlignment="1">
      <alignment horizontal="left"/>
    </xf>
    <xf numFmtId="0" fontId="31" fillId="0" borderId="0" xfId="0" applyFont="1"/>
    <xf numFmtId="49" fontId="30" fillId="0" borderId="1" xfId="0" applyNumberFormat="1" applyFont="1" applyBorder="1" applyAlignment="1">
      <alignment horizontal="left"/>
    </xf>
    <xf numFmtId="164" fontId="0" fillId="0" borderId="0" xfId="0" applyNumberFormat="1"/>
    <xf numFmtId="0" fontId="32" fillId="0" borderId="0" xfId="0" applyFont="1" applyAlignment="1">
      <alignment vertical="top" wrapText="1"/>
    </xf>
    <xf numFmtId="17" fontId="30" fillId="3" borderId="1" xfId="0" applyNumberFormat="1" applyFont="1" applyFill="1" applyBorder="1" applyAlignment="1">
      <alignment horizontal="left" wrapText="1"/>
    </xf>
    <xf numFmtId="49" fontId="30" fillId="0" borderId="1" xfId="0" applyNumberFormat="1" applyFont="1" applyBorder="1"/>
    <xf numFmtId="0" fontId="8" fillId="0" borderId="0" xfId="0" applyFont="1" applyAlignment="1">
      <alignment vertical="top" wrapText="1"/>
    </xf>
    <xf numFmtId="0" fontId="0" fillId="0" borderId="0" xfId="0"/>
    <xf numFmtId="0" fontId="2" fillId="0" borderId="0" xfId="0" applyFont="1"/>
    <xf numFmtId="0" fontId="5" fillId="0" borderId="3" xfId="0" applyFont="1" applyBorder="1" applyAlignment="1">
      <alignment horizontal="center" vertical="center"/>
    </xf>
    <xf numFmtId="0" fontId="0" fillId="0" borderId="6" xfId="0" applyBorder="1"/>
    <xf numFmtId="0" fontId="22" fillId="0" borderId="3" xfId="0" applyFont="1" applyBorder="1" applyAlignment="1">
      <alignment vertical="center" wrapText="1"/>
    </xf>
    <xf numFmtId="0" fontId="28" fillId="0" borderId="3" xfId="0" applyFont="1" applyBorder="1" applyAlignment="1">
      <alignment horizontal="center" vertical="center"/>
    </xf>
    <xf numFmtId="0" fontId="29" fillId="0" borderId="6" xfId="0" applyFont="1" applyBorder="1"/>
    <xf numFmtId="0" fontId="28" fillId="0" borderId="3" xfId="0" applyFont="1" applyBorder="1" applyAlignment="1">
      <alignment vertical="center"/>
    </xf>
    <xf numFmtId="0" fontId="29" fillId="0" borderId="6" xfId="0" applyFont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21" fillId="0" borderId="0" xfId="0" applyFont="1" applyAlignment="1">
      <alignment vertical="top" wrapText="1"/>
    </xf>
    <xf numFmtId="166" fontId="19" fillId="5" borderId="2" xfId="0" applyNumberFormat="1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 wrapText="1"/>
    </xf>
    <xf numFmtId="166" fontId="24" fillId="5" borderId="2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22">
    <dxf>
      <font>
        <b/>
        <sz val="28"/>
        <color rgb="FF9C0006"/>
        <name val="Arial"/>
        <charset val="1"/>
      </font>
      <fill>
        <patternFill>
          <bgColor rgb="FFFFC7CE"/>
        </patternFill>
      </fill>
    </dxf>
    <dxf>
      <font>
        <b/>
        <sz val="28"/>
        <color rgb="FF9C6500"/>
        <name val="Arial"/>
        <charset val="1"/>
      </font>
      <fill>
        <patternFill>
          <bgColor rgb="FFFFEB9C"/>
        </patternFill>
      </fill>
    </dxf>
    <dxf>
      <font>
        <b/>
        <sz val="28"/>
        <color rgb="FF006100"/>
        <name val="Arial"/>
        <charset val="1"/>
      </font>
      <fill>
        <patternFill>
          <bgColor rgb="FFC6EFCE"/>
        </patternFill>
      </fill>
    </dxf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6500"/>
        <name val="Arial"/>
        <charset val="1"/>
      </font>
      <fill>
        <patternFill>
          <bgColor rgb="FFFFEB9C"/>
        </patternFill>
      </fill>
    </dxf>
    <dxf>
      <font>
        <b/>
        <sz val="11"/>
        <color rgb="FF006100"/>
        <name val="Arial"/>
        <charset val="1"/>
      </font>
      <fill>
        <patternFill>
          <bgColor rgb="FFC6EFCE"/>
        </patternFill>
      </fill>
    </dxf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6500"/>
        <name val="Arial"/>
        <charset val="1"/>
      </font>
      <fill>
        <patternFill>
          <bgColor rgb="FFFFEB9C"/>
        </patternFill>
      </fill>
    </dxf>
    <dxf>
      <font>
        <b/>
        <sz val="11"/>
        <color rgb="FF006100"/>
        <name val="Arial"/>
        <charset val="1"/>
      </font>
      <fill>
        <patternFill>
          <bgColor rgb="FFC6EFCE"/>
        </patternFill>
      </fill>
    </dxf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6500"/>
        <name val="Arial"/>
        <charset val="1"/>
      </font>
      <fill>
        <patternFill>
          <bgColor rgb="FFFFEB9C"/>
        </patternFill>
      </fill>
    </dxf>
    <dxf>
      <font>
        <b/>
        <sz val="11"/>
        <color rgb="FF006100"/>
        <name val="Arial"/>
        <charset val="1"/>
      </font>
      <fill>
        <patternFill>
          <bgColor rgb="FFC6EFCE"/>
        </patternFill>
      </fill>
    </dxf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6500"/>
        <name val="Arial"/>
        <charset val="1"/>
      </font>
      <fill>
        <patternFill>
          <bgColor rgb="FFFFEB9C"/>
        </patternFill>
      </fill>
    </dxf>
    <dxf>
      <font>
        <b/>
        <sz val="11"/>
        <color rgb="FF006100"/>
        <name val="Arial"/>
        <charset val="1"/>
      </font>
      <fill>
        <patternFill>
          <bgColor rgb="FFC6EFCE"/>
        </patternFill>
      </fill>
    </dxf>
    <dxf>
      <font>
        <b/>
        <sz val="11"/>
        <color rgb="FF9C0006"/>
        <name val="Arial"/>
        <charset val="1"/>
      </font>
      <fill>
        <patternFill>
          <bgColor rgb="FFFFC7CE"/>
        </patternFill>
      </fill>
    </dxf>
    <dxf>
      <font>
        <b/>
        <sz val="11"/>
        <color rgb="FF9C6500"/>
        <name val="Arial"/>
        <charset val="1"/>
      </font>
      <fill>
        <patternFill>
          <bgColor rgb="FFFFEB9C"/>
        </patternFill>
      </fill>
    </dxf>
    <dxf>
      <font>
        <b/>
        <sz val="11"/>
        <color rgb="FF006100"/>
        <name val="Arial"/>
        <charset val="1"/>
      </font>
      <fill>
        <patternFill>
          <bgColor rgb="FFC6EFCE"/>
        </patternFill>
      </fill>
    </dxf>
    <dxf>
      <font>
        <b/>
        <sz val="40"/>
        <color rgb="FF9C0006"/>
        <name val="Arial"/>
        <charset val="1"/>
      </font>
      <fill>
        <patternFill>
          <bgColor rgb="FFFFC7CE"/>
        </patternFill>
      </fill>
    </dxf>
    <dxf>
      <font>
        <b/>
        <sz val="40"/>
        <color rgb="FF9C6500"/>
        <name val="Arial"/>
        <charset val="1"/>
      </font>
      <fill>
        <patternFill>
          <bgColor rgb="FFFFEB9C"/>
        </patternFill>
      </fill>
    </dxf>
    <dxf>
      <font>
        <b/>
        <sz val="40"/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2F2F2"/>
      <rgbColor rgb="FFE1EFE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2E7D32"/>
      <rgbColor rgb="FF006100"/>
      <rgbColor rgb="FF333300"/>
      <rgbColor rgb="FF993300"/>
      <rgbColor rgb="FF993366"/>
      <rgbColor rgb="FF333399"/>
      <rgbColor rgb="FF1B1B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Dashboard!$P$4</c:f>
              <c:strCache>
                <c:ptCount val="1"/>
                <c:pt idx="0">
                  <c:v>Cash Balance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4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8F1-4C1A-8794-F451A2DDDDD6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5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8F1-4C1A-8794-F451A2DDDDD6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6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8F1-4C1A-8794-F451A2DDDDD6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7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8F1-4C1A-8794-F451A2DDDDD6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8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8F1-4C1A-8794-F451A2DDDDD6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shade val="9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8F1-4C1A-8794-F451A2DDDDD6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8F1-4C1A-8794-F451A2DDDDD6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8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8F1-4C1A-8794-F451A2DDDDD6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7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8F1-4C1A-8794-F451A2DDDDD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6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8F1-4C1A-8794-F451A2DDDDD6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5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8F1-4C1A-8794-F451A2DDDDD6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8100" cap="rnd">
                <a:solidFill>
                  <a:schemeClr val="accent1">
                    <a:tint val="4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8F1-4C1A-8794-F451A2DDDDD6}"/>
              </c:ext>
            </c:extLst>
          </c:dPt>
          <c:cat>
            <c:strRef>
              <c:f>Input!$A$4:$A$15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Dashboard!$P$5:$P$16</c:f>
              <c:numCache>
                <c:formatCode>#,##0</c:formatCode>
                <c:ptCount val="12"/>
                <c:pt idx="0">
                  <c:v>182500</c:v>
                </c:pt>
                <c:pt idx="1">
                  <c:v>166700</c:v>
                </c:pt>
                <c:pt idx="2">
                  <c:v>152000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E3-42A1-9A33-603ADAACA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gradFill>
                <a:gsLst>
                  <a:gs pos="0">
                    <a:schemeClr val="accent1"/>
                  </a:gs>
                  <a:gs pos="100000">
                    <a:schemeClr val="accent1"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70A-4474-A557-69FBDE6030A3}"/>
              </c:ext>
            </c:extLst>
          </c:dPt>
          <c:dPt>
            <c:idx val="1"/>
            <c:invertIfNegative val="1"/>
            <c:bubble3D val="0"/>
            <c:spPr>
              <a:gradFill>
                <a:gsLst>
                  <a:gs pos="0">
                    <a:schemeClr val="accent2"/>
                  </a:gs>
                  <a:gs pos="100000">
                    <a:schemeClr val="accent2"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70A-4474-A557-69FBDE6030A3}"/>
              </c:ext>
            </c:extLst>
          </c:dPt>
          <c:dPt>
            <c:idx val="2"/>
            <c:invertIfNegative val="1"/>
            <c:bubble3D val="0"/>
            <c:spPr>
              <a:gradFill>
                <a:gsLst>
                  <a:gs pos="0">
                    <a:schemeClr val="accent3"/>
                  </a:gs>
                  <a:gs pos="100000">
                    <a:schemeClr val="accent3"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70A-4474-A557-69FBDE6030A3}"/>
              </c:ext>
            </c:extLst>
          </c:dPt>
          <c:dPt>
            <c:idx val="3"/>
            <c:invertIfNegative val="1"/>
            <c:bubble3D val="0"/>
            <c:spPr>
              <a:gradFill>
                <a:gsLst>
                  <a:gs pos="0">
                    <a:schemeClr val="accent4"/>
                  </a:gs>
                  <a:gs pos="100000">
                    <a:schemeClr val="accent4"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70A-4474-A557-69FBDE6030A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Dashboard!$R$5:$R$8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Dashboard!$S$5:$S$8</c:f>
              <c:numCache>
                <c:formatCode>0.00\x</c:formatCode>
                <c:ptCount val="4"/>
                <c:pt idx="0">
                  <c:v>1.5238095238095237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70A-4474-A557-69FBDE6030A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0.00\x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1"/>
        <c:ser>
          <c:idx val="0"/>
          <c:order val="0"/>
          <c:tx>
            <c:strRef>
              <c:f>Dashboard!$V$4</c:f>
              <c:strCache>
                <c:ptCount val="1"/>
                <c:pt idx="0">
                  <c:v>Founders</c:v>
                </c:pt>
              </c:strCache>
            </c:strRef>
          </c:tx>
          <c:spPr>
            <a:solidFill>
              <a:srgbClr val="4F81BD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Dashboard!$U$5:$U$6</c:f>
              <c:strCache>
                <c:ptCount val="2"/>
                <c:pt idx="0">
                  <c:v>Current</c:v>
                </c:pt>
                <c:pt idx="1">
                  <c:v>Post-Round</c:v>
                </c:pt>
              </c:strCache>
            </c:strRef>
          </c:cat>
          <c:val>
            <c:numRef>
              <c:f>Dashboard!$V$5:$V$6</c:f>
              <c:numCache>
                <c:formatCode>0%</c:formatCode>
                <c:ptCount val="2"/>
                <c:pt idx="0">
                  <c:v>0.65</c:v>
                </c:pt>
                <c:pt idx="1">
                  <c:v>0.52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1BA4-491F-A486-910DDCDCBD27}"/>
            </c:ext>
          </c:extLst>
        </c:ser>
        <c:ser>
          <c:idx val="1"/>
          <c:order val="1"/>
          <c:tx>
            <c:strRef>
              <c:f>Dashboard!$W$4</c:f>
              <c:strCache>
                <c:ptCount val="1"/>
                <c:pt idx="0">
                  <c:v>ESOP</c:v>
                </c:pt>
              </c:strCache>
            </c:strRef>
          </c:tx>
          <c:spPr>
            <a:solidFill>
              <a:srgbClr val="C0504D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Dashboard!$U$5:$U$6</c:f>
              <c:strCache>
                <c:ptCount val="2"/>
                <c:pt idx="0">
                  <c:v>Current</c:v>
                </c:pt>
                <c:pt idx="1">
                  <c:v>Post-Round</c:v>
                </c:pt>
              </c:strCache>
            </c:strRef>
          </c:cat>
          <c:val>
            <c:numRef>
              <c:f>Dashboard!$W$5:$W$6</c:f>
              <c:numCache>
                <c:formatCode>0%</c:formatCode>
                <c:ptCount val="2"/>
                <c:pt idx="0">
                  <c:v>0.15</c:v>
                </c:pt>
                <c:pt idx="1">
                  <c:v>0.12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1BA4-491F-A486-910DDCDCBD27}"/>
            </c:ext>
          </c:extLst>
        </c:ser>
        <c:ser>
          <c:idx val="2"/>
          <c:order val="2"/>
          <c:tx>
            <c:strRef>
              <c:f>Dashboard!$X$4</c:f>
              <c:strCache>
                <c:ptCount val="1"/>
                <c:pt idx="0">
                  <c:v>Existing Investors</c:v>
                </c:pt>
              </c:strCache>
            </c:strRef>
          </c:tx>
          <c:spPr>
            <a:solidFill>
              <a:srgbClr val="9BBB59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Dashboard!$U$5:$U$6</c:f>
              <c:strCache>
                <c:ptCount val="2"/>
                <c:pt idx="0">
                  <c:v>Current</c:v>
                </c:pt>
                <c:pt idx="1">
                  <c:v>Post-Round</c:v>
                </c:pt>
              </c:strCache>
            </c:strRef>
          </c:cat>
          <c:val>
            <c:numRef>
              <c:f>Dashboard!$X$5:$X$6</c:f>
              <c:numCache>
                <c:formatCode>0%</c:formatCode>
                <c:ptCount val="2"/>
                <c:pt idx="0">
                  <c:v>0.2</c:v>
                </c:pt>
                <c:pt idx="1">
                  <c:v>0.16000000000000003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1BA4-491F-A486-910DDCDCBD27}"/>
            </c:ext>
          </c:extLst>
        </c:ser>
        <c:ser>
          <c:idx val="3"/>
          <c:order val="3"/>
          <c:tx>
            <c:strRef>
              <c:f>Dashboard!$Y$4</c:f>
              <c:strCache>
                <c:ptCount val="1"/>
                <c:pt idx="0">
                  <c:v>New Investors</c:v>
                </c:pt>
              </c:strCache>
            </c:strRef>
          </c:tx>
          <c:spPr>
            <a:solidFill>
              <a:srgbClr val="8064A2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Dashboard!$U$5:$U$6</c:f>
              <c:strCache>
                <c:ptCount val="2"/>
                <c:pt idx="0">
                  <c:v>Current</c:v>
                </c:pt>
                <c:pt idx="1">
                  <c:v>Post-Round</c:v>
                </c:pt>
              </c:strCache>
            </c:strRef>
          </c:cat>
          <c:val>
            <c:numRef>
              <c:f>Dashboard!$Y$5:$Y$6</c:f>
              <c:numCache>
                <c:formatCode>0%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1BA4-491F-A486-910DDCDCBD2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1"/>
        <c:ser>
          <c:idx val="0"/>
          <c:order val="0"/>
          <c:tx>
            <c:strRef>
              <c:f>Dashboard!$AB$4</c:f>
              <c:strCache>
                <c:ptCount val="1"/>
                <c:pt idx="0">
                  <c:v>Product Development</c:v>
                </c:pt>
              </c:strCache>
            </c:strRef>
          </c:tx>
          <c:spPr>
            <a:solidFill>
              <a:srgbClr val="4F81BD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Dashboard!$AA$5</c:f>
              <c:strCache>
                <c:ptCount val="1"/>
                <c:pt idx="0">
                  <c:v>Planned Use</c:v>
                </c:pt>
              </c:strCache>
            </c:strRef>
          </c:cat>
          <c:val>
            <c:numRef>
              <c:f>Dashboard!$AB$5</c:f>
              <c:numCache>
                <c:formatCode>0%</c:formatCode>
                <c:ptCount val="1"/>
                <c:pt idx="0">
                  <c:v>0.4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7798-4623-ADDA-308AB57E5220}"/>
            </c:ext>
          </c:extLst>
        </c:ser>
        <c:ser>
          <c:idx val="1"/>
          <c:order val="1"/>
          <c:tx>
            <c:strRef>
              <c:f>Dashboard!$AC$4</c:f>
              <c:strCache>
                <c:ptCount val="1"/>
                <c:pt idx="0">
                  <c:v>Sales &amp; Marketing</c:v>
                </c:pt>
              </c:strCache>
            </c:strRef>
          </c:tx>
          <c:spPr>
            <a:solidFill>
              <a:srgbClr val="C0504D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Dashboard!$AA$5</c:f>
              <c:strCache>
                <c:ptCount val="1"/>
                <c:pt idx="0">
                  <c:v>Planned Use</c:v>
                </c:pt>
              </c:strCache>
            </c:strRef>
          </c:cat>
          <c:val>
            <c:numRef>
              <c:f>Dashboard!$AC$5</c:f>
              <c:numCache>
                <c:formatCode>0%</c:formatCode>
                <c:ptCount val="1"/>
                <c:pt idx="0">
                  <c:v>0.3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7798-4623-ADDA-308AB57E5220}"/>
            </c:ext>
          </c:extLst>
        </c:ser>
        <c:ser>
          <c:idx val="2"/>
          <c:order val="2"/>
          <c:tx>
            <c:strRef>
              <c:f>Dashboard!$AD$4</c:f>
              <c:strCache>
                <c:ptCount val="1"/>
                <c:pt idx="0">
                  <c:v>Hiring &amp; Team</c:v>
                </c:pt>
              </c:strCache>
            </c:strRef>
          </c:tx>
          <c:spPr>
            <a:solidFill>
              <a:srgbClr val="9BBB59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Dashboard!$AA$5</c:f>
              <c:strCache>
                <c:ptCount val="1"/>
                <c:pt idx="0">
                  <c:v>Planned Use</c:v>
                </c:pt>
              </c:strCache>
            </c:strRef>
          </c:cat>
          <c:val>
            <c:numRef>
              <c:f>Dashboard!$AD$5</c:f>
              <c:numCache>
                <c:formatCode>0%</c:formatCode>
                <c:ptCount val="1"/>
                <c:pt idx="0">
                  <c:v>0.2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7798-4623-ADDA-308AB57E5220}"/>
            </c:ext>
          </c:extLst>
        </c:ser>
        <c:ser>
          <c:idx val="3"/>
          <c:order val="3"/>
          <c:tx>
            <c:strRef>
              <c:f>Dashboard!$AE$4</c:f>
              <c:strCache>
                <c:ptCount val="1"/>
                <c:pt idx="0">
                  <c:v>Operations &amp; Reserve</c:v>
                </c:pt>
              </c:strCache>
            </c:strRef>
          </c:tx>
          <c:spPr>
            <a:solidFill>
              <a:srgbClr val="8064A2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Dashboard!$AA$5</c:f>
              <c:strCache>
                <c:ptCount val="1"/>
                <c:pt idx="0">
                  <c:v>Planned Use</c:v>
                </c:pt>
              </c:strCache>
            </c:strRef>
          </c:cat>
          <c:val>
            <c:numRef>
              <c:f>Dashboard!$AE$5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7798-4623-ADDA-308AB57E522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ndard"/>
        <c:varyColors val="1"/>
        <c:ser>
          <c:idx val="0"/>
          <c:order val="0"/>
          <c:tx>
            <c:strRef>
              <c:f>Dashboard!$P$4</c:f>
              <c:strCache>
                <c:ptCount val="1"/>
                <c:pt idx="0">
                  <c:v>Cash Balance</c:v>
                </c:pt>
              </c:strCache>
            </c:strRef>
          </c:tx>
          <c:marker>
            <c:symbol val="none"/>
          </c:marker>
          <c:dPt>
            <c:idx val="0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shade val="40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5ADF-4367-8D7B-14A5FA19172C}"/>
              </c:ext>
            </c:extLst>
          </c:dPt>
          <c:dPt>
            <c:idx val="1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shade val="51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5ADF-4367-8D7B-14A5FA19172C}"/>
              </c:ext>
            </c:extLst>
          </c:dPt>
          <c:dPt>
            <c:idx val="2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shade val="62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5ADF-4367-8D7B-14A5FA19172C}"/>
              </c:ext>
            </c:extLst>
          </c:dPt>
          <c:dPt>
            <c:idx val="3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shade val="73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5ADF-4367-8D7B-14A5FA19172C}"/>
              </c:ext>
            </c:extLst>
          </c:dPt>
          <c:dPt>
            <c:idx val="4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shade val="83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5ADF-4367-8D7B-14A5FA19172C}"/>
              </c:ext>
            </c:extLst>
          </c:dPt>
          <c:dPt>
            <c:idx val="5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shade val="94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5ADF-4367-8D7B-14A5FA19172C}"/>
              </c:ext>
            </c:extLst>
          </c:dPt>
          <c:dPt>
            <c:idx val="6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tint val="95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5ADF-4367-8D7B-14A5FA19172C}"/>
              </c:ext>
            </c:extLst>
          </c:dPt>
          <c:dPt>
            <c:idx val="7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tint val="84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ADF-4367-8D7B-14A5FA19172C}"/>
              </c:ext>
            </c:extLst>
          </c:dPt>
          <c:dPt>
            <c:idx val="8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tint val="74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5ADF-4367-8D7B-14A5FA19172C}"/>
              </c:ext>
            </c:extLst>
          </c:dPt>
          <c:dPt>
            <c:idx val="9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tint val="63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5ADF-4367-8D7B-14A5FA19172C}"/>
              </c:ext>
            </c:extLst>
          </c:dPt>
          <c:dPt>
            <c:idx val="10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tint val="52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5ADF-4367-8D7B-14A5FA19172C}"/>
              </c:ext>
            </c:extLst>
          </c:dPt>
          <c:dPt>
            <c:idx val="11"/>
            <c:bubble3D val="0"/>
            <c:spPr>
              <a:ln w="25400" cap="rnd">
                <a:solidFill>
                  <a:schemeClr val="lt1"/>
                </a:solidFill>
                <a:round/>
              </a:ln>
              <a:effectLst>
                <a:outerShdw dist="25400" dir="2700000" algn="tl" rotWithShape="0">
                  <a:schemeClr val="accent1">
                    <a:tint val="41000"/>
                  </a:scheme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5ADF-4367-8D7B-14A5FA19172C}"/>
              </c:ext>
            </c:extLst>
          </c:dPt>
          <c:dLbls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Input!$A$4:$A$15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Dashboard!$P$5:$P$16</c:f>
              <c:numCache>
                <c:formatCode>#,##0</c:formatCode>
                <c:ptCount val="12"/>
                <c:pt idx="0">
                  <c:v>182500</c:v>
                </c:pt>
                <c:pt idx="1">
                  <c:v>166700</c:v>
                </c:pt>
                <c:pt idx="2">
                  <c:v>152000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F-4367-8D7B-14A5FA19172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accent1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1"/>
        <c:ser>
          <c:idx val="0"/>
          <c:order val="0"/>
          <c:tx>
            <c:strRef>
              <c:f>Dashboard!$V$4</c:f>
              <c:strCache>
                <c:ptCount val="1"/>
                <c:pt idx="0">
                  <c:v>Founders</c:v>
                </c:pt>
              </c:strCache>
            </c:strRef>
          </c:tx>
          <c:spPr>
            <a:solidFill>
              <a:srgbClr val="4F81BD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Dashboard!$U$5:$U$6</c:f>
              <c:strCache>
                <c:ptCount val="2"/>
                <c:pt idx="0">
                  <c:v>Current</c:v>
                </c:pt>
                <c:pt idx="1">
                  <c:v>Post-Round</c:v>
                </c:pt>
              </c:strCache>
            </c:strRef>
          </c:cat>
          <c:val>
            <c:numRef>
              <c:f>Dashboard!$V$5:$V$6</c:f>
              <c:numCache>
                <c:formatCode>0%</c:formatCode>
                <c:ptCount val="2"/>
                <c:pt idx="0">
                  <c:v>0.65</c:v>
                </c:pt>
                <c:pt idx="1">
                  <c:v>0.52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0B5F-49B5-ACC4-D5EA48B34375}"/>
            </c:ext>
          </c:extLst>
        </c:ser>
        <c:ser>
          <c:idx val="1"/>
          <c:order val="1"/>
          <c:tx>
            <c:strRef>
              <c:f>Dashboard!$W$4</c:f>
              <c:strCache>
                <c:ptCount val="1"/>
                <c:pt idx="0">
                  <c:v>ESOP</c:v>
                </c:pt>
              </c:strCache>
            </c:strRef>
          </c:tx>
          <c:spPr>
            <a:solidFill>
              <a:srgbClr val="C0504D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Dashboard!$U$5:$U$6</c:f>
              <c:strCache>
                <c:ptCount val="2"/>
                <c:pt idx="0">
                  <c:v>Current</c:v>
                </c:pt>
                <c:pt idx="1">
                  <c:v>Post-Round</c:v>
                </c:pt>
              </c:strCache>
            </c:strRef>
          </c:cat>
          <c:val>
            <c:numRef>
              <c:f>Dashboard!$W$5:$W$6</c:f>
              <c:numCache>
                <c:formatCode>0%</c:formatCode>
                <c:ptCount val="2"/>
                <c:pt idx="0">
                  <c:v>0.15</c:v>
                </c:pt>
                <c:pt idx="1">
                  <c:v>0.12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0B5F-49B5-ACC4-D5EA48B34375}"/>
            </c:ext>
          </c:extLst>
        </c:ser>
        <c:ser>
          <c:idx val="2"/>
          <c:order val="2"/>
          <c:tx>
            <c:strRef>
              <c:f>Dashboard!$X$4</c:f>
              <c:strCache>
                <c:ptCount val="1"/>
                <c:pt idx="0">
                  <c:v>Existing Investors</c:v>
                </c:pt>
              </c:strCache>
            </c:strRef>
          </c:tx>
          <c:spPr>
            <a:solidFill>
              <a:srgbClr val="9BBB59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Dashboard!$U$5:$U$6</c:f>
              <c:strCache>
                <c:ptCount val="2"/>
                <c:pt idx="0">
                  <c:v>Current</c:v>
                </c:pt>
                <c:pt idx="1">
                  <c:v>Post-Round</c:v>
                </c:pt>
              </c:strCache>
            </c:strRef>
          </c:cat>
          <c:val>
            <c:numRef>
              <c:f>Dashboard!$X$5:$X$6</c:f>
              <c:numCache>
                <c:formatCode>0%</c:formatCode>
                <c:ptCount val="2"/>
                <c:pt idx="0">
                  <c:v>0.2</c:v>
                </c:pt>
                <c:pt idx="1">
                  <c:v>0.16000000000000003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0B5F-49B5-ACC4-D5EA48B34375}"/>
            </c:ext>
          </c:extLst>
        </c:ser>
        <c:ser>
          <c:idx val="3"/>
          <c:order val="3"/>
          <c:tx>
            <c:strRef>
              <c:f>Dashboard!$Y$4</c:f>
              <c:strCache>
                <c:ptCount val="1"/>
                <c:pt idx="0">
                  <c:v>New Investors</c:v>
                </c:pt>
              </c:strCache>
            </c:strRef>
          </c:tx>
          <c:spPr>
            <a:solidFill>
              <a:srgbClr val="8064A2">
                <a:alpha val="84706"/>
              </a:srgb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Dashboard!$U$5:$U$6</c:f>
              <c:strCache>
                <c:ptCount val="2"/>
                <c:pt idx="0">
                  <c:v>Current</c:v>
                </c:pt>
                <c:pt idx="1">
                  <c:v>Post-Round</c:v>
                </c:pt>
              </c:strCache>
            </c:strRef>
          </c:cat>
          <c:val>
            <c:numRef>
              <c:f>Dashboard!$Y$5:$Y$6</c:f>
              <c:numCache>
                <c:formatCode>0%</c:formatCode>
                <c:ptCount val="2"/>
                <c:pt idx="0">
                  <c:v>0</c:v>
                </c:pt>
                <c:pt idx="1">
                  <c:v>0.2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0B5F-49B5-ACC4-D5EA48B3437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594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215899</xdr:colOff>
      <xdr:row>46</xdr:row>
      <xdr:rowOff>0</xdr:rowOff>
    </xdr:from>
    <xdr:ext cx="5363634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6</xdr:col>
      <xdr:colOff>745066</xdr:colOff>
      <xdr:row>45</xdr:row>
      <xdr:rowOff>169333</xdr:rowOff>
    </xdr:from>
    <xdr:ext cx="6333068" cy="32131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215899</xdr:colOff>
      <xdr:row>66</xdr:row>
      <xdr:rowOff>0</xdr:rowOff>
    </xdr:from>
    <xdr:ext cx="6460067" cy="2286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12</xdr:col>
      <xdr:colOff>241300</xdr:colOff>
      <xdr:row>0</xdr:row>
      <xdr:rowOff>0</xdr:rowOff>
    </xdr:from>
    <xdr:ext cx="1238250" cy="762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3716000" y="0"/>
          <a:ext cx="1238250" cy="762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13</xdr:row>
      <xdr:rowOff>0</xdr:rowOff>
    </xdr:from>
    <xdr:ext cx="594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889000</xdr:colOff>
      <xdr:row>12</xdr:row>
      <xdr:rowOff>122766</xdr:rowOff>
    </xdr:from>
    <xdr:ext cx="4250266" cy="2939267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7</xdr:col>
      <xdr:colOff>0</xdr:colOff>
      <xdr:row>1</xdr:row>
      <xdr:rowOff>0</xdr:rowOff>
    </xdr:from>
    <xdr:ext cx="123825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mailto:marine.ekoro@eq-finfi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0"/>
  <sheetViews>
    <sheetView showGridLines="0" tabSelected="1" zoomScaleNormal="100" workbookViewId="0"/>
  </sheetViews>
  <sheetFormatPr defaultColWidth="8.703125" defaultRowHeight="14.35" x14ac:dyDescent="0.5"/>
  <cols>
    <col min="1" max="1" width="3" customWidth="1"/>
    <col min="2" max="2" width="46" customWidth="1"/>
    <col min="3" max="3" width="3" customWidth="1"/>
    <col min="4" max="4" width="46" customWidth="1"/>
  </cols>
  <sheetData>
    <row r="1" spans="2:5" ht="19.5" customHeight="1" x14ac:dyDescent="0.5"/>
    <row r="2" spans="2:5" ht="29.2" customHeight="1" x14ac:dyDescent="0.9">
      <c r="B2" s="1" t="s">
        <v>0</v>
      </c>
    </row>
    <row r="3" spans="2:5" ht="33.75" customHeight="1" x14ac:dyDescent="0.5">
      <c r="B3" s="53" t="s">
        <v>1</v>
      </c>
      <c r="C3" s="52"/>
      <c r="D3" s="52"/>
      <c r="E3" s="52"/>
    </row>
    <row r="6" spans="2:5" ht="21.75" customHeight="1" x14ac:dyDescent="0.5">
      <c r="B6" s="2" t="s">
        <v>2</v>
      </c>
      <c r="D6" s="2" t="s">
        <v>3</v>
      </c>
    </row>
    <row r="7" spans="2:5" ht="31.5" customHeight="1" x14ac:dyDescent="0.5">
      <c r="B7" s="3" t="s">
        <v>4</v>
      </c>
      <c r="D7" s="4" t="s">
        <v>5</v>
      </c>
    </row>
    <row r="8" spans="2:5" ht="31.5" customHeight="1" x14ac:dyDescent="0.5">
      <c r="B8" s="3" t="s">
        <v>6</v>
      </c>
      <c r="D8" s="5" t="s">
        <v>7</v>
      </c>
    </row>
    <row r="9" spans="2:5" ht="31.5" customHeight="1" x14ac:dyDescent="0.5">
      <c r="B9" s="3" t="s">
        <v>8</v>
      </c>
      <c r="D9" s="4" t="s">
        <v>9</v>
      </c>
    </row>
    <row r="10" spans="2:5" ht="15" customHeight="1" x14ac:dyDescent="0.5">
      <c r="D10" s="5" t="s">
        <v>10</v>
      </c>
    </row>
    <row r="11" spans="2:5" ht="21.75" customHeight="1" x14ac:dyDescent="0.5">
      <c r="B11" s="2" t="s">
        <v>11</v>
      </c>
      <c r="D11" s="4" t="s">
        <v>12</v>
      </c>
    </row>
    <row r="12" spans="2:5" ht="39.75" customHeight="1" x14ac:dyDescent="0.5">
      <c r="B12" s="6" t="s">
        <v>13</v>
      </c>
      <c r="D12" s="5" t="s">
        <v>14</v>
      </c>
    </row>
    <row r="13" spans="2:5" ht="15" customHeight="1" x14ac:dyDescent="0.5">
      <c r="D13" s="4" t="s">
        <v>15</v>
      </c>
    </row>
    <row r="14" spans="2:5" ht="15" customHeight="1" x14ac:dyDescent="0.5">
      <c r="D14" s="5" t="s">
        <v>16</v>
      </c>
    </row>
    <row r="16" spans="2:5" ht="21.75" customHeight="1" x14ac:dyDescent="0.5">
      <c r="D16" s="2" t="s">
        <v>17</v>
      </c>
    </row>
    <row r="17" spans="4:5" ht="15" customHeight="1" x14ac:dyDescent="0.5">
      <c r="D17" s="51" t="s">
        <v>18</v>
      </c>
      <c r="E17" s="52"/>
    </row>
    <row r="18" spans="4:5" ht="15" customHeight="1" x14ac:dyDescent="0.5">
      <c r="D18" s="52"/>
      <c r="E18" s="52"/>
    </row>
    <row r="19" spans="4:5" ht="15" customHeight="1" x14ac:dyDescent="0.5">
      <c r="D19" s="52"/>
      <c r="E19" s="52"/>
    </row>
    <row r="20" spans="4:5" ht="15" customHeight="1" x14ac:dyDescent="0.5">
      <c r="D20" s="52"/>
      <c r="E20" s="52"/>
    </row>
  </sheetData>
  <mergeCells count="2">
    <mergeCell ref="D17:E20"/>
    <mergeCell ref="B3:E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23"/>
  <sheetViews>
    <sheetView showGridLines="0" zoomScaleNormal="100" workbookViewId="0">
      <selection activeCell="L4" sqref="L4"/>
    </sheetView>
  </sheetViews>
  <sheetFormatPr defaultColWidth="8.703125" defaultRowHeight="14.35" x14ac:dyDescent="0.5"/>
  <cols>
    <col min="1" max="1" width="4" customWidth="1"/>
    <col min="2" max="2" width="100" customWidth="1"/>
  </cols>
  <sheetData>
    <row r="1" spans="2:2" ht="61.5" customHeight="1" x14ac:dyDescent="0.5"/>
    <row r="2" spans="2:2" ht="19.7" customHeight="1" x14ac:dyDescent="0.6">
      <c r="B2" s="7" t="s">
        <v>19</v>
      </c>
    </row>
    <row r="3" spans="2:2" ht="15" customHeight="1" x14ac:dyDescent="0.5">
      <c r="B3" s="8" t="s">
        <v>20</v>
      </c>
    </row>
    <row r="5" spans="2:2" ht="15" customHeight="1" x14ac:dyDescent="0.5">
      <c r="B5" s="9" t="s">
        <v>21</v>
      </c>
    </row>
    <row r="6" spans="2:2" ht="15" customHeight="1" x14ac:dyDescent="0.5">
      <c r="B6" s="10" t="s">
        <v>22</v>
      </c>
    </row>
    <row r="7" spans="2:2" ht="26.85" customHeight="1" x14ac:dyDescent="0.5">
      <c r="B7" s="48" t="s">
        <v>154</v>
      </c>
    </row>
    <row r="8" spans="2:2" ht="26.85" customHeight="1" x14ac:dyDescent="0.5">
      <c r="B8" s="10" t="s">
        <v>23</v>
      </c>
    </row>
    <row r="9" spans="2:2" ht="26.85" customHeight="1" x14ac:dyDescent="0.5">
      <c r="B9" s="10" t="s">
        <v>24</v>
      </c>
    </row>
    <row r="10" spans="2:2" ht="15" customHeight="1" x14ac:dyDescent="0.5">
      <c r="B10" s="10" t="s">
        <v>25</v>
      </c>
    </row>
    <row r="11" spans="2:2" ht="15" customHeight="1" x14ac:dyDescent="0.5">
      <c r="B11" s="10"/>
    </row>
    <row r="12" spans="2:2" ht="15" customHeight="1" x14ac:dyDescent="0.5">
      <c r="B12" s="9" t="s">
        <v>26</v>
      </c>
    </row>
    <row r="13" spans="2:2" ht="15" customHeight="1" x14ac:dyDescent="0.5">
      <c r="B13" s="11" t="s">
        <v>27</v>
      </c>
    </row>
    <row r="14" spans="2:2" ht="15" customHeight="1" x14ac:dyDescent="0.5">
      <c r="B14" s="10" t="s">
        <v>28</v>
      </c>
    </row>
    <row r="15" spans="2:2" ht="15" customHeight="1" x14ac:dyDescent="0.5">
      <c r="B15" s="12" t="s">
        <v>29</v>
      </c>
    </row>
    <row r="16" spans="2:2" ht="15" customHeight="1" x14ac:dyDescent="0.5">
      <c r="B16" s="10" t="s">
        <v>30</v>
      </c>
    </row>
    <row r="17" spans="2:2" ht="15" customHeight="1" x14ac:dyDescent="0.5">
      <c r="B17" s="10"/>
    </row>
    <row r="18" spans="2:2" ht="15" customHeight="1" x14ac:dyDescent="0.5">
      <c r="B18" s="9" t="s">
        <v>31</v>
      </c>
    </row>
    <row r="19" spans="2:2" ht="26.85" customHeight="1" x14ac:dyDescent="0.5">
      <c r="B19" s="10" t="s">
        <v>32</v>
      </c>
    </row>
    <row r="20" spans="2:2" ht="26.85" customHeight="1" x14ac:dyDescent="0.5">
      <c r="B20" s="10" t="s">
        <v>33</v>
      </c>
    </row>
    <row r="21" spans="2:2" ht="26.85" customHeight="1" x14ac:dyDescent="0.5">
      <c r="B21" s="10" t="s">
        <v>34</v>
      </c>
    </row>
    <row r="22" spans="2:2" ht="26.85" customHeight="1" x14ac:dyDescent="0.5">
      <c r="B22" s="10" t="s">
        <v>35</v>
      </c>
    </row>
    <row r="23" spans="2:2" ht="26.85" customHeight="1" x14ac:dyDescent="0.5">
      <c r="B23" s="10" t="s">
        <v>36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8"/>
  <sheetViews>
    <sheetView showGridLines="0" zoomScaleNormal="100" workbookViewId="0">
      <selection activeCell="C15" sqref="C15"/>
    </sheetView>
  </sheetViews>
  <sheetFormatPr defaultColWidth="8.703125" defaultRowHeight="14.35" x14ac:dyDescent="0.5"/>
  <cols>
    <col min="1" max="1" width="3" customWidth="1"/>
    <col min="2" max="2" width="32" customWidth="1"/>
    <col min="3" max="3" width="26" customWidth="1"/>
    <col min="4" max="4" width="3" customWidth="1"/>
    <col min="5" max="5" width="55" customWidth="1"/>
  </cols>
  <sheetData>
    <row r="1" spans="2:5" ht="61.5" customHeight="1" x14ac:dyDescent="0.5"/>
    <row r="2" spans="2:5" ht="19.7" customHeight="1" x14ac:dyDescent="0.6">
      <c r="B2" s="7" t="s">
        <v>5</v>
      </c>
    </row>
    <row r="4" spans="2:5" ht="15" customHeight="1" x14ac:dyDescent="0.5">
      <c r="B4" s="13" t="s">
        <v>37</v>
      </c>
      <c r="C4" s="14" t="s">
        <v>38</v>
      </c>
      <c r="E4" s="15" t="s">
        <v>39</v>
      </c>
    </row>
    <row r="5" spans="2:5" ht="15" customHeight="1" x14ac:dyDescent="0.5">
      <c r="B5" s="13" t="s">
        <v>40</v>
      </c>
      <c r="C5" s="14" t="s">
        <v>41</v>
      </c>
      <c r="E5" s="15" t="s">
        <v>42</v>
      </c>
    </row>
    <row r="6" spans="2:5" ht="15" customHeight="1" x14ac:dyDescent="0.5">
      <c r="B6" s="13" t="s">
        <v>43</v>
      </c>
      <c r="C6" s="14" t="s">
        <v>44</v>
      </c>
      <c r="E6" s="15" t="s">
        <v>45</v>
      </c>
    </row>
    <row r="7" spans="2:5" ht="15" customHeight="1" x14ac:dyDescent="0.5">
      <c r="B7" s="13" t="s">
        <v>46</v>
      </c>
      <c r="C7" s="14" t="s">
        <v>47</v>
      </c>
      <c r="E7" s="15" t="s">
        <v>48</v>
      </c>
    </row>
    <row r="8" spans="2:5" ht="26.85" customHeight="1" x14ac:dyDescent="0.5">
      <c r="B8" s="13" t="s">
        <v>49</v>
      </c>
      <c r="C8" s="16">
        <v>200000</v>
      </c>
      <c r="E8" s="15" t="s">
        <v>50</v>
      </c>
    </row>
    <row r="9" spans="2:5" ht="15" customHeight="1" x14ac:dyDescent="0.5">
      <c r="B9" s="13" t="s">
        <v>51</v>
      </c>
      <c r="C9" s="16">
        <v>750000</v>
      </c>
      <c r="E9" s="15" t="s">
        <v>52</v>
      </c>
    </row>
    <row r="10" spans="2:5" ht="22.35" customHeight="1" x14ac:dyDescent="0.5">
      <c r="B10" s="13" t="s">
        <v>53</v>
      </c>
      <c r="C10" s="49" t="s">
        <v>155</v>
      </c>
      <c r="E10" s="15" t="s">
        <v>54</v>
      </c>
    </row>
    <row r="11" spans="2:5" ht="26.85" customHeight="1" x14ac:dyDescent="0.5">
      <c r="B11" s="13" t="s">
        <v>55</v>
      </c>
      <c r="C11" s="17">
        <v>0.65</v>
      </c>
      <c r="E11" s="15" t="s">
        <v>56</v>
      </c>
    </row>
    <row r="12" spans="2:5" ht="26.85" customHeight="1" x14ac:dyDescent="0.5">
      <c r="B12" s="13" t="s">
        <v>57</v>
      </c>
      <c r="C12" s="17">
        <v>0.15</v>
      </c>
      <c r="E12" s="15" t="s">
        <v>58</v>
      </c>
    </row>
    <row r="13" spans="2:5" ht="15" customHeight="1" x14ac:dyDescent="0.5">
      <c r="B13" s="13" t="s">
        <v>59</v>
      </c>
      <c r="C13" s="17">
        <v>0.2</v>
      </c>
      <c r="E13" s="15" t="s">
        <v>60</v>
      </c>
    </row>
    <row r="14" spans="2:5" ht="15" customHeight="1" x14ac:dyDescent="0.5">
      <c r="B14" s="13" t="s">
        <v>61</v>
      </c>
      <c r="C14" s="17">
        <v>0.2</v>
      </c>
      <c r="E14" s="15" t="s">
        <v>62</v>
      </c>
    </row>
    <row r="15" spans="2:5" ht="26.85" customHeight="1" x14ac:dyDescent="0.5">
      <c r="B15" s="13" t="s">
        <v>63</v>
      </c>
      <c r="C15" s="17">
        <v>0.4</v>
      </c>
      <c r="E15" s="15" t="s">
        <v>64</v>
      </c>
    </row>
    <row r="16" spans="2:5" ht="26.85" customHeight="1" x14ac:dyDescent="0.5">
      <c r="B16" s="13" t="s">
        <v>65</v>
      </c>
      <c r="C16" s="17">
        <v>0.3</v>
      </c>
      <c r="E16" s="15" t="s">
        <v>66</v>
      </c>
    </row>
    <row r="17" spans="2:5" ht="26.85" customHeight="1" x14ac:dyDescent="0.5">
      <c r="B17" s="13" t="s">
        <v>67</v>
      </c>
      <c r="C17" s="17">
        <v>0.2</v>
      </c>
      <c r="E17" s="15" t="s">
        <v>68</v>
      </c>
    </row>
    <row r="18" spans="2:5" ht="26.85" customHeight="1" x14ac:dyDescent="0.5">
      <c r="B18" s="13" t="s">
        <v>69</v>
      </c>
      <c r="C18" s="17">
        <v>0.1</v>
      </c>
      <c r="E18" s="15" t="s">
        <v>70</v>
      </c>
    </row>
  </sheetData>
  <dataValidations count="2">
    <dataValidation type="list" allowBlank="1" sqref="C5" xr:uid="{00000000-0002-0000-0200-000000000000}">
      <formula1>"SaaS / B2B,Marketplace,D2C / E-commerce,Hardware / Deeptech,Fintech,Other"</formula1>
      <formula2>0</formula2>
    </dataValidation>
    <dataValidation type="list" allowBlank="1" sqref="C6" xr:uid="{00000000-0002-0000-0200-000001000000}">
      <formula1>"Pre-seed / Idea,Seed / Early Traction,Growth / Series A+"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9" sqref="D9"/>
    </sheetView>
  </sheetViews>
  <sheetFormatPr defaultColWidth="8.703125" defaultRowHeight="14.35" x14ac:dyDescent="0.5"/>
  <cols>
    <col min="1" max="1" width="28.41015625" customWidth="1"/>
    <col min="2" max="2" width="13.3515625" bestFit="1" customWidth="1"/>
    <col min="3" max="3" width="12" customWidth="1"/>
    <col min="4" max="4" width="13" customWidth="1"/>
  </cols>
  <sheetData>
    <row r="1" spans="1:5" ht="39.75" customHeight="1" x14ac:dyDescent="0.6">
      <c r="A1" s="7" t="s">
        <v>9</v>
      </c>
    </row>
    <row r="2" spans="1:5" ht="15" customHeight="1" x14ac:dyDescent="0.5">
      <c r="A2" s="18" t="s">
        <v>71</v>
      </c>
    </row>
    <row r="3" spans="1:5" ht="26.85" customHeight="1" x14ac:dyDescent="0.5">
      <c r="A3" s="19" t="s">
        <v>72</v>
      </c>
      <c r="B3" s="19" t="s">
        <v>73</v>
      </c>
      <c r="C3" s="19" t="s">
        <v>74</v>
      </c>
      <c r="D3" s="19" t="s">
        <v>75</v>
      </c>
    </row>
    <row r="4" spans="1:5" ht="15" customHeight="1" x14ac:dyDescent="0.5">
      <c r="A4" s="20" t="s">
        <v>47</v>
      </c>
      <c r="B4" s="21">
        <v>182500</v>
      </c>
      <c r="C4" s="21">
        <v>17500</v>
      </c>
      <c r="D4" s="21">
        <v>9000</v>
      </c>
    </row>
    <row r="5" spans="1:5" ht="15" customHeight="1" x14ac:dyDescent="0.5">
      <c r="A5" s="22" t="s">
        <v>76</v>
      </c>
      <c r="B5" s="23">
        <v>166700</v>
      </c>
      <c r="C5" s="23">
        <v>15800</v>
      </c>
      <c r="D5" s="23">
        <v>10500</v>
      </c>
    </row>
    <row r="6" spans="1:5" ht="15" customHeight="1" x14ac:dyDescent="0.5">
      <c r="A6" s="20" t="s">
        <v>77</v>
      </c>
      <c r="B6" s="21">
        <v>152000</v>
      </c>
      <c r="C6" s="21">
        <v>14700</v>
      </c>
      <c r="D6" s="21">
        <v>12000</v>
      </c>
      <c r="E6" s="47"/>
    </row>
    <row r="7" spans="1:5" ht="15" customHeight="1" x14ac:dyDescent="0.5">
      <c r="A7" s="44"/>
      <c r="B7" s="23"/>
      <c r="C7" s="23"/>
      <c r="D7" s="23"/>
      <c r="E7" s="47"/>
    </row>
    <row r="8" spans="1:5" ht="15" customHeight="1" x14ac:dyDescent="0.5">
      <c r="A8" s="46"/>
      <c r="B8" s="23"/>
      <c r="C8" s="23"/>
      <c r="D8" s="23"/>
    </row>
    <row r="9" spans="1:5" ht="15" customHeight="1" x14ac:dyDescent="0.5">
      <c r="A9" s="44"/>
      <c r="B9" s="21"/>
      <c r="C9" s="21"/>
      <c r="D9" s="21"/>
    </row>
    <row r="10" spans="1:5" ht="15" customHeight="1" x14ac:dyDescent="0.5">
      <c r="A10" s="20"/>
      <c r="B10" s="21"/>
      <c r="C10" s="21"/>
      <c r="D10" s="21"/>
    </row>
    <row r="11" spans="1:5" ht="15" customHeight="1" x14ac:dyDescent="0.5">
      <c r="A11" s="22"/>
      <c r="B11" s="23"/>
      <c r="C11" s="23"/>
      <c r="D11" s="23"/>
    </row>
    <row r="12" spans="1:5" ht="15" customHeight="1" x14ac:dyDescent="0.5">
      <c r="A12" s="20"/>
      <c r="B12" s="21"/>
      <c r="C12" s="21"/>
      <c r="D12" s="21"/>
    </row>
    <row r="13" spans="1:5" ht="15" customHeight="1" x14ac:dyDescent="0.5">
      <c r="A13" s="22"/>
      <c r="B13" s="23"/>
      <c r="C13" s="23"/>
      <c r="D13" s="23"/>
    </row>
    <row r="14" spans="1:5" ht="15" customHeight="1" x14ac:dyDescent="0.5">
      <c r="A14" s="20"/>
      <c r="B14" s="21"/>
      <c r="C14" s="21"/>
      <c r="D14" s="21"/>
    </row>
    <row r="15" spans="1:5" ht="15" customHeight="1" x14ac:dyDescent="0.5">
      <c r="A15" s="22"/>
      <c r="B15" s="23"/>
      <c r="C15" s="23"/>
      <c r="D15" s="23"/>
    </row>
    <row r="18" spans="1:3" ht="15" customHeight="1" x14ac:dyDescent="0.5">
      <c r="A18" s="24" t="s">
        <v>78</v>
      </c>
    </row>
    <row r="19" spans="1:3" ht="15" customHeight="1" x14ac:dyDescent="0.5">
      <c r="A19" s="25" t="s">
        <v>79</v>
      </c>
    </row>
    <row r="20" spans="1:3" ht="15" customHeight="1" x14ac:dyDescent="0.5">
      <c r="A20" s="26" t="s">
        <v>80</v>
      </c>
      <c r="B20" s="26" t="s">
        <v>81</v>
      </c>
      <c r="C20" s="26" t="s">
        <v>82</v>
      </c>
    </row>
    <row r="21" spans="1:3" ht="15" customHeight="1" x14ac:dyDescent="0.5">
      <c r="A21" s="27" t="s">
        <v>83</v>
      </c>
      <c r="B21" s="28" t="s">
        <v>86</v>
      </c>
      <c r="C21" s="29">
        <f>IF(B21="Ready",100,IF(B21="In Progress",50,IF(B21="Not Started",0,"")))</f>
        <v>100</v>
      </c>
    </row>
    <row r="22" spans="1:3" ht="15" customHeight="1" x14ac:dyDescent="0.5">
      <c r="A22" s="27" t="s">
        <v>85</v>
      </c>
      <c r="B22" s="28" t="s">
        <v>86</v>
      </c>
      <c r="C22" s="29">
        <f>IF(B22="Ready",100,IF(B22="In Progress",50,IF(B22="Not Started",0,"")))</f>
        <v>100</v>
      </c>
    </row>
    <row r="23" spans="1:3" ht="15" customHeight="1" x14ac:dyDescent="0.5">
      <c r="A23" s="27" t="s">
        <v>87</v>
      </c>
      <c r="B23" s="28" t="s">
        <v>84</v>
      </c>
      <c r="C23" s="29">
        <f>IF(B23="Ready",100,IF(B23="In Progress",50,IF(B23="Not Started",0,"")))</f>
        <v>50</v>
      </c>
    </row>
    <row r="24" spans="1:3" ht="15" customHeight="1" x14ac:dyDescent="0.5">
      <c r="A24" s="27" t="s">
        <v>89</v>
      </c>
      <c r="B24" s="28" t="s">
        <v>88</v>
      </c>
      <c r="C24" s="29">
        <f>IF(B24="Ready",100,IF(B24="In Progress",50,IF(B24="Not Started",0,"")))</f>
        <v>0</v>
      </c>
    </row>
    <row r="25" spans="1:3" ht="15" customHeight="1" x14ac:dyDescent="0.5">
      <c r="A25" s="27" t="s">
        <v>90</v>
      </c>
      <c r="B25" s="28" t="s">
        <v>88</v>
      </c>
      <c r="C25" s="29">
        <f>IF(B25="Ready",100,IF(B25="In Progress",50,IF(B25="Not Started",0,"")))</f>
        <v>0</v>
      </c>
    </row>
  </sheetData>
  <dataValidations count="1">
    <dataValidation type="list" allowBlank="1" sqref="B21:B25" xr:uid="{00000000-0002-0000-0300-000000000000}">
      <formula1>"Not Started,In Progress,Ready"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E65"/>
  <sheetViews>
    <sheetView showGridLines="0" zoomScaleNormal="100" workbookViewId="0">
      <selection activeCell="O53" sqref="O53"/>
    </sheetView>
  </sheetViews>
  <sheetFormatPr defaultColWidth="8.703125" defaultRowHeight="14.35" x14ac:dyDescent="0.5"/>
  <cols>
    <col min="1" max="1" width="3" customWidth="1"/>
    <col min="2" max="2" width="26" customWidth="1"/>
    <col min="3" max="7" width="12" customWidth="1"/>
    <col min="8" max="8" width="27.1171875" customWidth="1"/>
    <col min="9" max="9" width="31.52734375" customWidth="1"/>
  </cols>
  <sheetData>
    <row r="1" spans="2:31" ht="39.75" customHeight="1" x14ac:dyDescent="0.5">
      <c r="H1" s="59" t="str">
        <f>IF((Setup!C11+Setup!C12+Setup!C13)&gt;1,"Warning: Please check the ownership percentage on the Setup page", "")</f>
        <v/>
      </c>
      <c r="I1" s="60"/>
    </row>
    <row r="2" spans="2:31" ht="19.7" customHeight="1" x14ac:dyDescent="0.6">
      <c r="B2" s="7" t="s">
        <v>91</v>
      </c>
      <c r="H2" s="57" t="str">
        <f>IF((Setup!C15+Setup!C16+Setup!C17+Setup!C18)&gt;1,"Warning: Please check the Use of fund percentage on the Setup page", "")</f>
        <v/>
      </c>
      <c r="I2" s="58"/>
    </row>
    <row r="3" spans="2:31" ht="15" customHeight="1" x14ac:dyDescent="0.5">
      <c r="B3" s="8" t="str">
        <f>Setup!C4&amp;" — "&amp;Setup!C5&amp;" ("&amp;Setup!C6&amp;")"</f>
        <v>Your Startup GmbH — SaaS / B2B (Seed / Early Traction)</v>
      </c>
    </row>
    <row r="4" spans="2:31" ht="15" customHeight="1" x14ac:dyDescent="0.5">
      <c r="H4" s="45"/>
      <c r="P4" s="30" t="s">
        <v>73</v>
      </c>
      <c r="R4" s="30" t="s">
        <v>92</v>
      </c>
      <c r="S4" s="30" t="s">
        <v>93</v>
      </c>
      <c r="U4" s="30" t="s">
        <v>43</v>
      </c>
      <c r="V4" s="30" t="s">
        <v>94</v>
      </c>
      <c r="W4" s="30" t="s">
        <v>95</v>
      </c>
      <c r="X4" s="30" t="s">
        <v>96</v>
      </c>
      <c r="Y4" s="30" t="s">
        <v>97</v>
      </c>
      <c r="AA4" s="30" t="s">
        <v>98</v>
      </c>
      <c r="AB4" s="30" t="s">
        <v>99</v>
      </c>
      <c r="AC4" s="30" t="s">
        <v>100</v>
      </c>
      <c r="AD4" s="30" t="s">
        <v>101</v>
      </c>
      <c r="AE4" s="30" t="s">
        <v>102</v>
      </c>
    </row>
    <row r="5" spans="2:31" ht="15" customHeight="1" x14ac:dyDescent="0.5">
      <c r="B5" s="25" t="s">
        <v>103</v>
      </c>
      <c r="C5" s="25">
        <f>COUNT(Input!B4:B15)</f>
        <v>3</v>
      </c>
      <c r="P5" s="31">
        <f>IF(Input!A4="","",Input!B4)</f>
        <v>182500</v>
      </c>
      <c r="R5" s="30" t="s">
        <v>104</v>
      </c>
      <c r="S5" s="32">
        <f>IF(COUNT(Input!C4:C6)=0,"",IFERROR(SUM(Input!C4:C6)/SUM(Input!D4:D6),""))</f>
        <v>1.5238095238095237</v>
      </c>
      <c r="U5" s="30" t="s">
        <v>105</v>
      </c>
      <c r="V5" s="33">
        <f>Setup!C11</f>
        <v>0.65</v>
      </c>
      <c r="W5" s="33">
        <f>Setup!C12</f>
        <v>0.15</v>
      </c>
      <c r="X5" s="33">
        <f>Setup!C13</f>
        <v>0.2</v>
      </c>
      <c r="Y5" s="33">
        <f>0</f>
        <v>0</v>
      </c>
      <c r="AA5" s="30" t="s">
        <v>106</v>
      </c>
      <c r="AB5" s="33">
        <f>Setup!C15</f>
        <v>0.4</v>
      </c>
      <c r="AC5" s="33">
        <f>Setup!C16</f>
        <v>0.3</v>
      </c>
      <c r="AD5" s="33">
        <f>Setup!C17</f>
        <v>0.2</v>
      </c>
      <c r="AE5" s="33">
        <f>Setup!C18</f>
        <v>0.1</v>
      </c>
    </row>
    <row r="6" spans="2:31" ht="15" customHeight="1" x14ac:dyDescent="0.5">
      <c r="P6" s="31">
        <f>IF(Input!A5="","",Input!B5)</f>
        <v>166700</v>
      </c>
      <c r="R6" s="30" t="s">
        <v>107</v>
      </c>
      <c r="S6" s="32" t="str">
        <f>IF(COUNT(Input!C7:C9)=0,"",IFERROR(SUM(Input!C7:C9)/SUM(Input!D7:D9),""))</f>
        <v/>
      </c>
      <c r="U6" s="30" t="s">
        <v>108</v>
      </c>
      <c r="V6" s="33">
        <f>Setup!C11*(1-Setup!C14)</f>
        <v>0.52</v>
      </c>
      <c r="W6" s="33">
        <f>Setup!C12*(1-Setup!C14)</f>
        <v>0.12</v>
      </c>
      <c r="X6" s="33">
        <f>Setup!C13*(1-Setup!C14)</f>
        <v>0.16000000000000003</v>
      </c>
      <c r="Y6" s="33">
        <f>Setup!C14</f>
        <v>0.2</v>
      </c>
    </row>
    <row r="7" spans="2:31" ht="15" customHeight="1" x14ac:dyDescent="0.5">
      <c r="B7" s="24" t="s">
        <v>109</v>
      </c>
      <c r="P7" s="31">
        <f>IF(Input!A6="","",Input!B6)</f>
        <v>152000</v>
      </c>
      <c r="R7" s="30" t="s">
        <v>110</v>
      </c>
      <c r="S7" s="32" t="str">
        <f>IF(COUNT(Input!C10:C12)=0,"",IFERROR(SUM(Input!C10:C12)/SUM(Input!D10:D12),""))</f>
        <v/>
      </c>
    </row>
    <row r="8" spans="2:31" ht="15" customHeight="1" x14ac:dyDescent="0.5">
      <c r="P8" s="31" t="str">
        <f>IF(Input!A7="","",Input!B7)</f>
        <v/>
      </c>
      <c r="R8" s="30" t="s">
        <v>111</v>
      </c>
      <c r="S8" s="32" t="str">
        <f>IF(COUNT(Input!C13:C15)=0,"",IFERROR(SUM(Input!C13:C15)/SUM(Input!D13:D15),""))</f>
        <v/>
      </c>
    </row>
    <row r="9" spans="2:31" ht="15" customHeight="1" x14ac:dyDescent="0.5">
      <c r="B9" s="67">
        <f>AVERAGE(Input!C21:C25)</f>
        <v>50</v>
      </c>
      <c r="C9" s="64"/>
      <c r="D9" s="64"/>
      <c r="E9" s="63" t="str">
        <f>IF(B9&lt;50,"Not Ready",IF(B9&lt;80,"Getting There","Ready to Raise"))</f>
        <v>Getting There</v>
      </c>
      <c r="F9" s="64"/>
      <c r="G9" s="64"/>
      <c r="H9" s="64"/>
      <c r="I9" s="66" t="s">
        <v>112</v>
      </c>
      <c r="P9" s="31" t="str">
        <f>IF(Input!A8="","",Input!B8)</f>
        <v/>
      </c>
    </row>
    <row r="10" spans="2:31" ht="15" customHeight="1" x14ac:dyDescent="0.5">
      <c r="B10" s="65"/>
      <c r="C10" s="52"/>
      <c r="D10" s="52"/>
      <c r="E10" s="65"/>
      <c r="F10" s="52"/>
      <c r="G10" s="52"/>
      <c r="H10" s="52"/>
      <c r="I10" s="52"/>
      <c r="P10" s="31" t="str">
        <f>IF(Input!A9="","",Input!B9)</f>
        <v/>
      </c>
    </row>
    <row r="11" spans="2:31" ht="15" customHeight="1" x14ac:dyDescent="0.5">
      <c r="B11" s="65"/>
      <c r="C11" s="52"/>
      <c r="D11" s="52"/>
      <c r="E11" s="65"/>
      <c r="F11" s="52"/>
      <c r="G11" s="52"/>
      <c r="H11" s="52"/>
      <c r="I11" s="52"/>
      <c r="P11" s="31" t="str">
        <f>IF(Input!A10="","",Input!B10)</f>
        <v/>
      </c>
    </row>
    <row r="12" spans="2:31" ht="15" customHeight="1" x14ac:dyDescent="0.5">
      <c r="B12" s="65"/>
      <c r="C12" s="52"/>
      <c r="D12" s="52"/>
      <c r="E12" s="65"/>
      <c r="F12" s="52"/>
      <c r="G12" s="52"/>
      <c r="H12" s="52"/>
      <c r="I12" s="52"/>
      <c r="P12" s="31" t="str">
        <f>IF(Input!A11="","",Input!B11)</f>
        <v/>
      </c>
    </row>
    <row r="13" spans="2:31" ht="15" customHeight="1" x14ac:dyDescent="0.5">
      <c r="P13" s="31" t="str">
        <f>IF(Input!A12="","",Input!B12)</f>
        <v/>
      </c>
    </row>
    <row r="14" spans="2:31" ht="15" customHeight="1" x14ac:dyDescent="0.5">
      <c r="P14" s="31" t="str">
        <f>IF(Input!A13="","",Input!B13)</f>
        <v/>
      </c>
    </row>
    <row r="15" spans="2:31" ht="15" customHeight="1" x14ac:dyDescent="0.5">
      <c r="B15" s="24" t="s">
        <v>113</v>
      </c>
      <c r="P15" s="31" t="str">
        <f>IF(Input!A14="","",Input!B14)</f>
        <v/>
      </c>
    </row>
    <row r="16" spans="2:31" ht="15" customHeight="1" x14ac:dyDescent="0.5">
      <c r="P16" s="31" t="str">
        <f>IF(Input!A15="","",Input!B15)</f>
        <v/>
      </c>
    </row>
    <row r="17" spans="2:9" ht="15" customHeight="1" x14ac:dyDescent="0.5">
      <c r="B17" s="62" t="s">
        <v>80</v>
      </c>
      <c r="C17" s="52"/>
      <c r="D17" s="62" t="s">
        <v>81</v>
      </c>
      <c r="E17" s="52"/>
      <c r="F17" s="62" t="s">
        <v>114</v>
      </c>
      <c r="G17" s="52"/>
      <c r="H17" s="52"/>
      <c r="I17" s="52"/>
    </row>
    <row r="18" spans="2:9" ht="33.75" customHeight="1" x14ac:dyDescent="0.5">
      <c r="B18" s="61" t="s">
        <v>83</v>
      </c>
      <c r="C18" s="55"/>
      <c r="D18" s="54" t="str">
        <f>Input!B21</f>
        <v>Ready</v>
      </c>
      <c r="E18" s="55"/>
      <c r="F18" s="56" t="str">
        <f>IF(Input!B21="Ready","✓ On track",IF(Input!B21="In Progress","Stress-test your model with best/base/worst case scenarios and reconcile it to actuals.","Build a 12-24 month financial model with monthly revenue, cost and cash projections."))</f>
        <v>✓ On track</v>
      </c>
      <c r="G18" s="55"/>
      <c r="H18" s="55"/>
      <c r="I18" s="55"/>
    </row>
    <row r="19" spans="2:9" ht="33.75" customHeight="1" x14ac:dyDescent="0.5">
      <c r="B19" s="61" t="s">
        <v>85</v>
      </c>
      <c r="C19" s="55"/>
      <c r="D19" s="54" t="str">
        <f>Input!B22</f>
        <v>Ready</v>
      </c>
      <c r="E19" s="55"/>
      <c r="F19" s="56" t="str">
        <f>IF(Input!B22="Ready","✓ On track",IF(Input!B22="In Progress","Resolve any unclear SAFE/convertible terms and confirm your option pool sizing before the raise.","Get your cap table into a proper tool (e.g. Carta, Ledgy) and confirm all option grants are documented."))</f>
        <v>✓ On track</v>
      </c>
      <c r="G19" s="55"/>
      <c r="H19" s="55"/>
      <c r="I19" s="55"/>
    </row>
    <row r="20" spans="2:9" ht="33.75" customHeight="1" x14ac:dyDescent="0.5">
      <c r="B20" s="61" t="s">
        <v>87</v>
      </c>
      <c r="C20" s="55"/>
      <c r="D20" s="54" t="str">
        <f>Input!B23</f>
        <v>In Progress</v>
      </c>
      <c r="E20" s="55"/>
      <c r="F20" s="56" t="str">
        <f>IF(Input!B23="Ready","✓ On track",IF(Input!B23="In Progress","Fill remaining gaps — typically contracts, IP assignments, and updated financials.","Set up a data room (e.g. a shared drive) with your key legal, financial and team documents."))</f>
        <v>Fill remaining gaps — typically contracts, IP assignments, and updated financials.</v>
      </c>
      <c r="G20" s="55"/>
      <c r="H20" s="55"/>
      <c r="I20" s="55"/>
    </row>
    <row r="21" spans="2:9" ht="33.75" customHeight="1" x14ac:dyDescent="0.5">
      <c r="B21" s="61" t="s">
        <v>89</v>
      </c>
      <c r="C21" s="55"/>
      <c r="D21" s="54" t="str">
        <f>Input!B24</f>
        <v>Not Started</v>
      </c>
      <c r="E21" s="55"/>
      <c r="F21" s="56" t="str">
        <f>IF(Input!B24="Ready","✓ On track",IF(Input!B24="In Progress","Do a final reconciliation pass across all investor-facing materials before sharing them.","Make sure the numbers in your deck, financial model and data room all match exactly."))</f>
        <v>Make sure the numbers in your deck, financial model and data room all match exactly.</v>
      </c>
      <c r="G21" s="55"/>
      <c r="H21" s="55"/>
      <c r="I21" s="55"/>
    </row>
    <row r="22" spans="2:9" ht="33.75" customHeight="1" x14ac:dyDescent="0.5">
      <c r="B22" s="61" t="s">
        <v>90</v>
      </c>
      <c r="C22" s="55"/>
      <c r="D22" s="54" t="str">
        <f>Input!B25</f>
        <v>Not Started</v>
      </c>
      <c r="E22" s="55"/>
      <c r="F22" s="56" t="str">
        <f>IF(Input!B25="Ready","✓ On track",IF(Input!B25="In Progress","Close out any outstanding legal items flagged by counsel or from prior funding rounds.","Get your incorporation documents, IP assignments and key contracts reviewed by counsel."))</f>
        <v>Get your incorporation documents, IP assignments and key contracts reviewed by counsel.</v>
      </c>
      <c r="G22" s="55"/>
      <c r="H22" s="55"/>
      <c r="I22" s="55"/>
    </row>
    <row r="25" spans="2:9" ht="15" customHeight="1" x14ac:dyDescent="0.5">
      <c r="B25" s="24" t="s">
        <v>115</v>
      </c>
      <c r="I25" s="34" t="s">
        <v>116</v>
      </c>
    </row>
    <row r="26" spans="2:9" ht="15" customHeight="1" x14ac:dyDescent="0.5">
      <c r="I26" s="35" t="str">
        <f>"Target raise: €"&amp;TEXT(Setup!C9,"#,##0")</f>
        <v>Target raise: €750000,0</v>
      </c>
    </row>
    <row r="27" spans="2:9" ht="15" customHeight="1" x14ac:dyDescent="0.5">
      <c r="I27" s="35" t="str">
        <f>"Target close: "&amp;Setup!C10</f>
        <v>Target close: June 2026</v>
      </c>
    </row>
    <row r="28" spans="2:9" ht="15" customHeight="1" x14ac:dyDescent="0.5">
      <c r="I28" s="36" t="str">
        <f>IF($C$5=0,"Runway: -","Runway if no raise: "&amp;TEXT(INDEX(Input!B4:B15,MAX($C$5,1))/(AVERAGE(INDEX(Input!C4:C15,MAX($C$5-2,1)):INDEX(Input!C4:C15,MAX($C$5,1)))),"0.0")&amp;" months")</f>
        <v>Runway if no raise: 10 months</v>
      </c>
    </row>
    <row r="45" spans="2:8" ht="15" customHeight="1" x14ac:dyDescent="0.5">
      <c r="B45" s="24" t="s">
        <v>153</v>
      </c>
      <c r="H45" s="24" t="s">
        <v>152</v>
      </c>
    </row>
    <row r="65" spans="2:2" ht="15" customHeight="1" x14ac:dyDescent="0.5">
      <c r="B65" s="24" t="s">
        <v>117</v>
      </c>
    </row>
  </sheetData>
  <mergeCells count="23">
    <mergeCell ref="H2:I2"/>
    <mergeCell ref="H1:I1"/>
    <mergeCell ref="B22:C22"/>
    <mergeCell ref="D22:E22"/>
    <mergeCell ref="B18:C18"/>
    <mergeCell ref="D21:E21"/>
    <mergeCell ref="B21:C21"/>
    <mergeCell ref="B20:C20"/>
    <mergeCell ref="F17:I17"/>
    <mergeCell ref="E9:H12"/>
    <mergeCell ref="B17:C17"/>
    <mergeCell ref="F19:I19"/>
    <mergeCell ref="D17:E17"/>
    <mergeCell ref="B19:C19"/>
    <mergeCell ref="I9:I12"/>
    <mergeCell ref="B9:D12"/>
    <mergeCell ref="D19:E19"/>
    <mergeCell ref="F22:I22"/>
    <mergeCell ref="F21:I21"/>
    <mergeCell ref="D18:E18"/>
    <mergeCell ref="F20:I20"/>
    <mergeCell ref="F18:I18"/>
    <mergeCell ref="D20:E20"/>
  </mergeCells>
  <conditionalFormatting sqref="B9:H12">
    <cfRule type="expression" dxfId="21" priority="7">
      <formula>$B$9&gt;=80</formula>
    </cfRule>
    <cfRule type="expression" dxfId="20" priority="8">
      <formula>AND($B$9&gt;=50,$B$9&lt;80)</formula>
    </cfRule>
    <cfRule type="expression" dxfId="19" priority="9">
      <formula>$B$9&lt;50</formula>
    </cfRule>
  </conditionalFormatting>
  <conditionalFormatting sqref="D18:E18">
    <cfRule type="expression" dxfId="18" priority="13">
      <formula>$D$18="Ready"</formula>
    </cfRule>
    <cfRule type="expression" dxfId="17" priority="14">
      <formula>$D$18="In Progress"</formula>
    </cfRule>
    <cfRule type="expression" dxfId="16" priority="15">
      <formula>$D$18="Not Started"</formula>
    </cfRule>
  </conditionalFormatting>
  <conditionalFormatting sqref="D19:E19">
    <cfRule type="expression" dxfId="15" priority="16">
      <formula>$D$19="Ready"</formula>
    </cfRule>
    <cfRule type="expression" dxfId="14" priority="17">
      <formula>$D$19="In Progress"</formula>
    </cfRule>
    <cfRule type="expression" dxfId="13" priority="18">
      <formula>$D$19="Not Started"</formula>
    </cfRule>
  </conditionalFormatting>
  <conditionalFormatting sqref="D20:E20">
    <cfRule type="expression" dxfId="12" priority="19">
      <formula>$D$20="Ready"</formula>
    </cfRule>
    <cfRule type="expression" dxfId="11" priority="20">
      <formula>$D$20="In Progress"</formula>
    </cfRule>
    <cfRule type="expression" dxfId="10" priority="21">
      <formula>$D$20="Not Started"</formula>
    </cfRule>
  </conditionalFormatting>
  <conditionalFormatting sqref="D21:E21">
    <cfRule type="expression" dxfId="9" priority="22">
      <formula>$D$21="Ready"</formula>
    </cfRule>
    <cfRule type="expression" dxfId="8" priority="23">
      <formula>$D$21="In Progress"</formula>
    </cfRule>
    <cfRule type="expression" dxfId="7" priority="24">
      <formula>$D$21="Not Started"</formula>
    </cfRule>
  </conditionalFormatting>
  <conditionalFormatting sqref="D22:E22">
    <cfRule type="expression" dxfId="6" priority="25">
      <formula>$D$22="Ready"</formula>
    </cfRule>
    <cfRule type="expression" dxfId="5" priority="26">
      <formula>$D$22="In Progress"</formula>
    </cfRule>
    <cfRule type="expression" dxfId="4" priority="27">
      <formula>$D$22="Not Started"</formula>
    </cfRule>
  </conditionalFormatting>
  <conditionalFormatting sqref="H1:I2">
    <cfRule type="expression" dxfId="3" priority="1">
      <formula>"$H$1&gt;&lt;"""""""""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32"/>
  <sheetViews>
    <sheetView showGridLines="0" zoomScaleNormal="100" workbookViewId="0">
      <selection activeCell="H8" sqref="H8:I9"/>
    </sheetView>
  </sheetViews>
  <sheetFormatPr defaultColWidth="8.703125" defaultRowHeight="14.35" x14ac:dyDescent="0.5"/>
  <cols>
    <col min="1" max="1" width="3" customWidth="1"/>
    <col min="2" max="8" width="13" customWidth="1"/>
    <col min="9" max="9" width="20.41015625" customWidth="1"/>
  </cols>
  <sheetData>
    <row r="1" spans="2:10" ht="39.75" customHeight="1" x14ac:dyDescent="0.5"/>
    <row r="2" spans="2:10" ht="19.7" customHeight="1" x14ac:dyDescent="0.6">
      <c r="B2" s="7" t="str">
        <f>Setup!C4</f>
        <v>Your Startup GmbH</v>
      </c>
    </row>
    <row r="3" spans="2:10" ht="15" customHeight="1" x14ac:dyDescent="0.5">
      <c r="B3" s="8" t="str">
        <f>"Investment Readiness Summary — "&amp;Setup!C5&amp;" | "&amp;Setup!C6</f>
        <v>Investment Readiness Summary — SaaS / B2B | Seed / Early Traction</v>
      </c>
    </row>
    <row r="5" spans="2:10" ht="15" customHeight="1" x14ac:dyDescent="0.5">
      <c r="B5" s="24" t="s">
        <v>118</v>
      </c>
    </row>
    <row r="7" spans="2:10" ht="15" customHeight="1" x14ac:dyDescent="0.5">
      <c r="B7" s="69">
        <f>Dashboard!B9</f>
        <v>50</v>
      </c>
      <c r="C7" s="64"/>
      <c r="D7" s="62" t="s">
        <v>119</v>
      </c>
      <c r="E7" s="52"/>
      <c r="F7" s="62" t="s">
        <v>120</v>
      </c>
      <c r="G7" s="52"/>
      <c r="H7" s="62" t="s">
        <v>121</v>
      </c>
      <c r="I7" s="52"/>
    </row>
    <row r="8" spans="2:10" ht="15" customHeight="1" x14ac:dyDescent="0.5">
      <c r="B8" s="65"/>
      <c r="C8" s="52"/>
      <c r="D8" s="68" t="str">
        <f>"€"&amp;TEXT(Setup!C9,"#,##0")</f>
        <v>€750000,0</v>
      </c>
      <c r="E8" s="64"/>
      <c r="F8" s="68" t="str">
        <f>Setup!C10</f>
        <v>June 2026</v>
      </c>
      <c r="G8" s="64"/>
      <c r="H8" s="68" t="str">
        <f>Dashboard!I28</f>
        <v>Runway if no raise: 10 months</v>
      </c>
      <c r="I8" s="64"/>
    </row>
    <row r="9" spans="2:10" ht="15" customHeight="1" x14ac:dyDescent="0.5">
      <c r="B9" s="65"/>
      <c r="C9" s="52"/>
      <c r="D9" s="65"/>
      <c r="E9" s="52"/>
      <c r="F9" s="65"/>
      <c r="G9" s="52"/>
      <c r="H9" s="65"/>
      <c r="I9" s="52"/>
    </row>
    <row r="12" spans="2:10" ht="15" customHeight="1" x14ac:dyDescent="0.5">
      <c r="B12" s="24" t="s">
        <v>122</v>
      </c>
      <c r="J12" s="24" t="s">
        <v>123</v>
      </c>
    </row>
    <row r="32" spans="2:2" ht="15" customHeight="1" x14ac:dyDescent="0.5">
      <c r="B32" s="37" t="s">
        <v>124</v>
      </c>
    </row>
  </sheetData>
  <mergeCells count="7">
    <mergeCell ref="F8:G9"/>
    <mergeCell ref="D8:E9"/>
    <mergeCell ref="D7:E7"/>
    <mergeCell ref="H7:I7"/>
    <mergeCell ref="B7:C9"/>
    <mergeCell ref="H8:I9"/>
    <mergeCell ref="F7:G7"/>
  </mergeCells>
  <conditionalFormatting sqref="B7:C9">
    <cfRule type="expression" dxfId="2" priority="2">
      <formula>$B$7&gt;=80</formula>
    </cfRule>
    <cfRule type="expression" dxfId="1" priority="3">
      <formula>AND($B$7&gt;=50,$B$7&lt;80)</formula>
    </cfRule>
    <cfRule type="expression" dxfId="0" priority="4">
      <formula>$B$7&lt;50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2"/>
  <sheetViews>
    <sheetView showGridLines="0" zoomScaleNormal="100" workbookViewId="0"/>
  </sheetViews>
  <sheetFormatPr defaultColWidth="8.703125" defaultRowHeight="14.35" x14ac:dyDescent="0.5"/>
  <cols>
    <col min="1" max="1" width="3" customWidth="1"/>
    <col min="2" max="2" width="26" customWidth="1"/>
    <col min="3" max="3" width="75" customWidth="1"/>
  </cols>
  <sheetData>
    <row r="1" spans="2:3" ht="39.75" customHeight="1" x14ac:dyDescent="0.5"/>
    <row r="2" spans="2:3" ht="19.7" customHeight="1" x14ac:dyDescent="0.6">
      <c r="B2" s="7" t="s">
        <v>125</v>
      </c>
    </row>
    <row r="3" spans="2:3" ht="15" customHeight="1" x14ac:dyDescent="0.5">
      <c r="B3" s="8" t="s">
        <v>126</v>
      </c>
    </row>
    <row r="5" spans="2:3" ht="15" customHeight="1" x14ac:dyDescent="0.5">
      <c r="B5" s="26" t="s">
        <v>127</v>
      </c>
      <c r="C5" s="26" t="s">
        <v>128</v>
      </c>
    </row>
    <row r="6" spans="2:3" ht="26.85" customHeight="1" x14ac:dyDescent="0.5">
      <c r="B6" s="38" t="s">
        <v>109</v>
      </c>
      <c r="C6" s="39" t="s">
        <v>129</v>
      </c>
    </row>
    <row r="7" spans="2:3" ht="39.6" customHeight="1" x14ac:dyDescent="0.5">
      <c r="B7" s="40" t="s">
        <v>130</v>
      </c>
      <c r="C7" s="41" t="s">
        <v>131</v>
      </c>
    </row>
    <row r="8" spans="2:3" ht="26.85" customHeight="1" x14ac:dyDescent="0.5">
      <c r="B8" s="38" t="s">
        <v>121</v>
      </c>
      <c r="C8" s="39" t="s">
        <v>132</v>
      </c>
    </row>
    <row r="9" spans="2:3" ht="26.85" customHeight="1" x14ac:dyDescent="0.5">
      <c r="B9" s="40" t="s">
        <v>93</v>
      </c>
      <c r="C9" s="41" t="s">
        <v>133</v>
      </c>
    </row>
    <row r="10" spans="2:3" ht="39.6" customHeight="1" x14ac:dyDescent="0.5">
      <c r="B10" s="38" t="s">
        <v>123</v>
      </c>
      <c r="C10" s="39" t="s">
        <v>134</v>
      </c>
    </row>
    <row r="11" spans="2:3" ht="26.85" customHeight="1" x14ac:dyDescent="0.5">
      <c r="B11" s="40" t="s">
        <v>135</v>
      </c>
      <c r="C11" s="41" t="s">
        <v>136</v>
      </c>
    </row>
    <row r="12" spans="2:3" ht="26.85" customHeight="1" x14ac:dyDescent="0.5">
      <c r="B12" s="38" t="s">
        <v>75</v>
      </c>
      <c r="C12" s="39" t="s">
        <v>137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4"/>
  <sheetViews>
    <sheetView showGridLines="0" zoomScaleNormal="100" workbookViewId="0">
      <selection activeCell="C11" sqref="C11"/>
    </sheetView>
  </sheetViews>
  <sheetFormatPr defaultColWidth="8.703125" defaultRowHeight="14.35" x14ac:dyDescent="0.5"/>
  <cols>
    <col min="1" max="1" width="3" customWidth="1"/>
    <col min="2" max="2" width="22" customWidth="1"/>
    <col min="3" max="3" width="40" customWidth="1"/>
  </cols>
  <sheetData>
    <row r="1" spans="2:3" ht="39.75" customHeight="1" x14ac:dyDescent="0.5"/>
    <row r="3" spans="2:3" ht="19.7" customHeight="1" x14ac:dyDescent="0.6">
      <c r="B3" s="7" t="s">
        <v>138</v>
      </c>
    </row>
    <row r="4" spans="2:3" ht="15" customHeight="1" x14ac:dyDescent="0.5">
      <c r="B4" s="8" t="s">
        <v>139</v>
      </c>
    </row>
    <row r="6" spans="2:3" ht="15" customHeight="1" x14ac:dyDescent="0.5">
      <c r="B6" s="42" t="s">
        <v>140</v>
      </c>
      <c r="C6" s="28" t="s">
        <v>141</v>
      </c>
    </row>
    <row r="7" spans="2:3" ht="15" customHeight="1" x14ac:dyDescent="0.5">
      <c r="B7" s="42" t="s">
        <v>142</v>
      </c>
      <c r="C7" s="28" t="s">
        <v>143</v>
      </c>
    </row>
    <row r="8" spans="2:3" ht="15" customHeight="1" x14ac:dyDescent="0.5">
      <c r="B8" s="42" t="s">
        <v>144</v>
      </c>
      <c r="C8" s="28" t="s">
        <v>145</v>
      </c>
    </row>
    <row r="9" spans="2:3" ht="15" customHeight="1" x14ac:dyDescent="0.5">
      <c r="B9" s="42" t="s">
        <v>146</v>
      </c>
      <c r="C9" s="43" t="s">
        <v>151</v>
      </c>
    </row>
    <row r="10" spans="2:3" ht="15" customHeight="1" x14ac:dyDescent="0.5">
      <c r="B10" s="42" t="s">
        <v>147</v>
      </c>
      <c r="C10" s="50" t="s">
        <v>156</v>
      </c>
    </row>
    <row r="11" spans="2:3" ht="15" customHeight="1" x14ac:dyDescent="0.5">
      <c r="B11" s="42" t="s">
        <v>148</v>
      </c>
      <c r="C11" s="28" t="s">
        <v>157</v>
      </c>
    </row>
    <row r="12" spans="2:3" ht="15" customHeight="1" x14ac:dyDescent="0.5">
      <c r="B12" s="42" t="s">
        <v>149</v>
      </c>
      <c r="C12" s="28"/>
    </row>
    <row r="14" spans="2:3" ht="15" customHeight="1" x14ac:dyDescent="0.5">
      <c r="B14" s="37" t="s">
        <v>150</v>
      </c>
    </row>
  </sheetData>
  <hyperlinks>
    <hyperlink ref="C9" r:id="rId1" xr:uid="{33FEE044-4125-45BB-A52D-FE3ACC0294EF}"/>
  </hyperlinks>
  <pageMargins left="0.75" right="0.75" top="1" bottom="1" header="0.511811023622047" footer="0.511811023622047"/>
  <pageSetup paperSize="9" orientation="portrait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</vt:lpstr>
      <vt:lpstr>Instructions</vt:lpstr>
      <vt:lpstr>Setup</vt:lpstr>
      <vt:lpstr>Input</vt:lpstr>
      <vt:lpstr>Dashboard</vt:lpstr>
      <vt:lpstr>Management Summary</vt:lpstr>
      <vt:lpstr>Glossary</vt:lpstr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Marine Ekoro</cp:lastModifiedBy>
  <cp:revision>0</cp:revision>
  <dcterms:created xsi:type="dcterms:W3CDTF">2026-08-29T11:23:22Z</dcterms:created>
  <dcterms:modified xsi:type="dcterms:W3CDTF">2026-09-06T21:53:47Z</dcterms:modified>
  <dc:language>en-US</dc:language>
</cp:coreProperties>
</file>